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VEREJNE OBSTARAVANIE\VO 2021\SOCIALNE zariadenie IINP\"/>
    </mc:Choice>
  </mc:AlternateContent>
  <bookViews>
    <workbookView xWindow="0" yWindow="0" windowWidth="20160" windowHeight="7248"/>
  </bookViews>
  <sheets>
    <sheet name="Rekapitulácia stavby" sheetId="1" r:id="rId1"/>
    <sheet name="BSK21-24 - SOŠ obchodu a ..." sheetId="2" r:id="rId2"/>
    <sheet name="Zoznam figúr" sheetId="3" r:id="rId3"/>
  </sheets>
  <definedNames>
    <definedName name="_xlnm._FilterDatabase" localSheetId="1" hidden="1">'BSK21-24 - SOŠ obchodu a ...'!$C$140:$K$414</definedName>
    <definedName name="_xlnm.Print_Titles" localSheetId="1">'BSK21-24 - SOŠ obchodu a ...'!$140:$140</definedName>
    <definedName name="_xlnm.Print_Titles" localSheetId="0">'Rekapitulácia stavby'!$92:$92</definedName>
    <definedName name="_xlnm.Print_Titles" localSheetId="2">'Zoznam figúr'!$9:$9</definedName>
    <definedName name="_xlnm.Print_Area" localSheetId="1">'BSK21-24 - SOŠ obchodu a ...'!$C$4:$J$76,'BSK21-24 - SOŠ obchodu a ...'!$C$82:$J$124,'BSK21-24 - SOŠ obchodu a ...'!$C$130:$J$414</definedName>
    <definedName name="_xlnm.Print_Area" localSheetId="0">'Rekapitulácia stavby'!$D$4:$AO$76,'Rekapitulácia stavby'!$C$82:$AQ$96</definedName>
    <definedName name="_xlnm.Print_Area" localSheetId="2">'Zoznam figúr'!$C$4:$G$125</definedName>
  </definedNames>
  <calcPr calcId="152511"/>
</workbook>
</file>

<file path=xl/calcChain.xml><?xml version="1.0" encoding="utf-8"?>
<calcChain xmlns="http://schemas.openxmlformats.org/spreadsheetml/2006/main">
  <c r="D7" i="3" l="1"/>
  <c r="J37" i="2"/>
  <c r="J36" i="2"/>
  <c r="AY95" i="1" s="1"/>
  <c r="J35" i="2"/>
  <c r="AX95" i="1"/>
  <c r="BI414" i="2"/>
  <c r="BH414" i="2"/>
  <c r="BG414" i="2"/>
  <c r="BE414" i="2"/>
  <c r="T414" i="2"/>
  <c r="R414" i="2"/>
  <c r="P414" i="2"/>
  <c r="BI413" i="2"/>
  <c r="BH413" i="2"/>
  <c r="BG413" i="2"/>
  <c r="BE413" i="2"/>
  <c r="T413" i="2"/>
  <c r="R413" i="2"/>
  <c r="P413" i="2"/>
  <c r="BI411" i="2"/>
  <c r="BH411" i="2"/>
  <c r="BG411" i="2"/>
  <c r="BE411" i="2"/>
  <c r="T411" i="2"/>
  <c r="R411" i="2"/>
  <c r="P411" i="2"/>
  <c r="BI409" i="2"/>
  <c r="BH409" i="2"/>
  <c r="BG409" i="2"/>
  <c r="BE409" i="2"/>
  <c r="T409" i="2"/>
  <c r="R409" i="2"/>
  <c r="P409" i="2"/>
  <c r="BI407" i="2"/>
  <c r="BH407" i="2"/>
  <c r="BG407" i="2"/>
  <c r="BE407" i="2"/>
  <c r="T407" i="2"/>
  <c r="R407" i="2"/>
  <c r="P407" i="2"/>
  <c r="BI405" i="2"/>
  <c r="BH405" i="2"/>
  <c r="BG405" i="2"/>
  <c r="BE405" i="2"/>
  <c r="T405" i="2"/>
  <c r="R405" i="2"/>
  <c r="P405" i="2"/>
  <c r="BI403" i="2"/>
  <c r="BH403" i="2"/>
  <c r="BG403" i="2"/>
  <c r="BE403" i="2"/>
  <c r="T403" i="2"/>
  <c r="R403" i="2"/>
  <c r="P403" i="2"/>
  <c r="BI401" i="2"/>
  <c r="BH401" i="2"/>
  <c r="BG401" i="2"/>
  <c r="BE401" i="2"/>
  <c r="T401" i="2"/>
  <c r="R401" i="2"/>
  <c r="P401" i="2"/>
  <c r="BI397" i="2"/>
  <c r="BH397" i="2"/>
  <c r="BG397" i="2"/>
  <c r="BE397" i="2"/>
  <c r="T397" i="2"/>
  <c r="R397" i="2"/>
  <c r="P397" i="2"/>
  <c r="BI395" i="2"/>
  <c r="BH395" i="2"/>
  <c r="BG395" i="2"/>
  <c r="BE395" i="2"/>
  <c r="T395" i="2"/>
  <c r="R395" i="2"/>
  <c r="P395" i="2"/>
  <c r="BI393" i="2"/>
  <c r="BH393" i="2"/>
  <c r="BG393" i="2"/>
  <c r="BE393" i="2"/>
  <c r="T393" i="2"/>
  <c r="R393" i="2"/>
  <c r="P393" i="2"/>
  <c r="BI391" i="2"/>
  <c r="BH391" i="2"/>
  <c r="BG391" i="2"/>
  <c r="BE391" i="2"/>
  <c r="T391" i="2"/>
  <c r="R391" i="2"/>
  <c r="P391" i="2"/>
  <c r="BI387" i="2"/>
  <c r="BH387" i="2"/>
  <c r="BG387" i="2"/>
  <c r="BE387" i="2"/>
  <c r="T387" i="2"/>
  <c r="R387" i="2"/>
  <c r="P387" i="2"/>
  <c r="BI384" i="2"/>
  <c r="BH384" i="2"/>
  <c r="BG384" i="2"/>
  <c r="BE384" i="2"/>
  <c r="T384" i="2"/>
  <c r="R384" i="2"/>
  <c r="P384" i="2"/>
  <c r="BI381" i="2"/>
  <c r="BH381" i="2"/>
  <c r="BG381" i="2"/>
  <c r="BE381" i="2"/>
  <c r="T381" i="2"/>
  <c r="R381" i="2"/>
  <c r="P381" i="2"/>
  <c r="BI379" i="2"/>
  <c r="BH379" i="2"/>
  <c r="BG379" i="2"/>
  <c r="BE379" i="2"/>
  <c r="T379" i="2"/>
  <c r="R379" i="2"/>
  <c r="P379" i="2"/>
  <c r="BI375" i="2"/>
  <c r="BH375" i="2"/>
  <c r="BG375" i="2"/>
  <c r="BE375" i="2"/>
  <c r="T375" i="2"/>
  <c r="R375" i="2"/>
  <c r="P375" i="2"/>
  <c r="BI371" i="2"/>
  <c r="BH371" i="2"/>
  <c r="BG371" i="2"/>
  <c r="BE371" i="2"/>
  <c r="T371" i="2"/>
  <c r="R371" i="2"/>
  <c r="P371" i="2"/>
  <c r="BI369" i="2"/>
  <c r="BH369" i="2"/>
  <c r="BG369" i="2"/>
  <c r="BE369" i="2"/>
  <c r="T369" i="2"/>
  <c r="R369" i="2"/>
  <c r="P369" i="2"/>
  <c r="BI367" i="2"/>
  <c r="BH367" i="2"/>
  <c r="BG367" i="2"/>
  <c r="BE367" i="2"/>
  <c r="T367" i="2"/>
  <c r="R367" i="2"/>
  <c r="P367" i="2"/>
  <c r="BI365" i="2"/>
  <c r="BH365" i="2"/>
  <c r="BG365" i="2"/>
  <c r="BE365" i="2"/>
  <c r="T365" i="2"/>
  <c r="R365" i="2"/>
  <c r="P365" i="2"/>
  <c r="BI363" i="2"/>
  <c r="BH363" i="2"/>
  <c r="BG363" i="2"/>
  <c r="BE363" i="2"/>
  <c r="T363" i="2"/>
  <c r="R363" i="2"/>
  <c r="P363" i="2"/>
  <c r="BI358" i="2"/>
  <c r="BH358" i="2"/>
  <c r="BG358" i="2"/>
  <c r="BE358" i="2"/>
  <c r="T358" i="2"/>
  <c r="R358" i="2"/>
  <c r="P358" i="2"/>
  <c r="BI355" i="2"/>
  <c r="BH355" i="2"/>
  <c r="BG355" i="2"/>
  <c r="BE355" i="2"/>
  <c r="T355" i="2"/>
  <c r="R355" i="2"/>
  <c r="P355" i="2"/>
  <c r="BI350" i="2"/>
  <c r="BH350" i="2"/>
  <c r="BG350" i="2"/>
  <c r="BE350" i="2"/>
  <c r="T350" i="2"/>
  <c r="R350" i="2"/>
  <c r="P350" i="2"/>
  <c r="BI348" i="2"/>
  <c r="BH348" i="2"/>
  <c r="BG348" i="2"/>
  <c r="BE348" i="2"/>
  <c r="T348" i="2"/>
  <c r="R348" i="2"/>
  <c r="P348" i="2"/>
  <c r="BI345" i="2"/>
  <c r="BH345" i="2"/>
  <c r="BG345" i="2"/>
  <c r="BE345" i="2"/>
  <c r="T345" i="2"/>
  <c r="R345" i="2"/>
  <c r="P345" i="2"/>
  <c r="BI342" i="2"/>
  <c r="BH342" i="2"/>
  <c r="BG342" i="2"/>
  <c r="BE342" i="2"/>
  <c r="T342" i="2"/>
  <c r="R342" i="2"/>
  <c r="P342" i="2"/>
  <c r="BI340" i="2"/>
  <c r="BH340" i="2"/>
  <c r="BG340" i="2"/>
  <c r="BE340" i="2"/>
  <c r="T340" i="2"/>
  <c r="R340" i="2"/>
  <c r="P340" i="2"/>
  <c r="BI337" i="2"/>
  <c r="BH337" i="2"/>
  <c r="BG337" i="2"/>
  <c r="BE337" i="2"/>
  <c r="T337" i="2"/>
  <c r="R337" i="2"/>
  <c r="P337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1" i="2"/>
  <c r="BH331" i="2"/>
  <c r="BG331" i="2"/>
  <c r="BE331" i="2"/>
  <c r="T331" i="2"/>
  <c r="R331" i="2"/>
  <c r="P331" i="2"/>
  <c r="BI329" i="2"/>
  <c r="BH329" i="2"/>
  <c r="BG329" i="2"/>
  <c r="BE329" i="2"/>
  <c r="T329" i="2"/>
  <c r="R329" i="2"/>
  <c r="P329" i="2"/>
  <c r="BI327" i="2"/>
  <c r="BH327" i="2"/>
  <c r="BG327" i="2"/>
  <c r="BE327" i="2"/>
  <c r="T327" i="2"/>
  <c r="R327" i="2"/>
  <c r="P327" i="2"/>
  <c r="BI325" i="2"/>
  <c r="BH325" i="2"/>
  <c r="BG325" i="2"/>
  <c r="BE325" i="2"/>
  <c r="T325" i="2"/>
  <c r="T324" i="2"/>
  <c r="R325" i="2"/>
  <c r="R324" i="2" s="1"/>
  <c r="P325" i="2"/>
  <c r="P324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20" i="2"/>
  <c r="BH320" i="2"/>
  <c r="BG320" i="2"/>
  <c r="BE320" i="2"/>
  <c r="T320" i="2"/>
  <c r="R320" i="2"/>
  <c r="P320" i="2"/>
  <c r="BI319" i="2"/>
  <c r="BH319" i="2"/>
  <c r="BG319" i="2"/>
  <c r="BE319" i="2"/>
  <c r="T319" i="2"/>
  <c r="R319" i="2"/>
  <c r="P319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2" i="2"/>
  <c r="BH312" i="2"/>
  <c r="BG312" i="2"/>
  <c r="BE312" i="2"/>
  <c r="T312" i="2"/>
  <c r="R312" i="2"/>
  <c r="P312" i="2"/>
  <c r="BI308" i="2"/>
  <c r="BH308" i="2"/>
  <c r="BG308" i="2"/>
  <c r="BE308" i="2"/>
  <c r="T308" i="2"/>
  <c r="R308" i="2"/>
  <c r="P308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2" i="2"/>
  <c r="BH302" i="2"/>
  <c r="BG302" i="2"/>
  <c r="BE302" i="2"/>
  <c r="T302" i="2"/>
  <c r="R302" i="2"/>
  <c r="P302" i="2"/>
  <c r="BI300" i="2"/>
  <c r="BH300" i="2"/>
  <c r="BG300" i="2"/>
  <c r="BE300" i="2"/>
  <c r="T300" i="2"/>
  <c r="R300" i="2"/>
  <c r="P300" i="2"/>
  <c r="BI298" i="2"/>
  <c r="BH298" i="2"/>
  <c r="BG298" i="2"/>
  <c r="BE298" i="2"/>
  <c r="T298" i="2"/>
  <c r="R298" i="2"/>
  <c r="P298" i="2"/>
  <c r="BI296" i="2"/>
  <c r="BH296" i="2"/>
  <c r="BG296" i="2"/>
  <c r="BE296" i="2"/>
  <c r="T296" i="2"/>
  <c r="R296" i="2"/>
  <c r="P296" i="2"/>
  <c r="BI294" i="2"/>
  <c r="BH294" i="2"/>
  <c r="BG294" i="2"/>
  <c r="BE294" i="2"/>
  <c r="T294" i="2"/>
  <c r="R294" i="2"/>
  <c r="P294" i="2"/>
  <c r="BI292" i="2"/>
  <c r="BH292" i="2"/>
  <c r="BG292" i="2"/>
  <c r="BE292" i="2"/>
  <c r="T292" i="2"/>
  <c r="R292" i="2"/>
  <c r="P292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4" i="2"/>
  <c r="BH284" i="2"/>
  <c r="BG284" i="2"/>
  <c r="BE284" i="2"/>
  <c r="T284" i="2"/>
  <c r="R284" i="2"/>
  <c r="P284" i="2"/>
  <c r="BI280" i="2"/>
  <c r="BH280" i="2"/>
  <c r="BG280" i="2"/>
  <c r="BE280" i="2"/>
  <c r="T280" i="2"/>
  <c r="R280" i="2"/>
  <c r="P280" i="2"/>
  <c r="BI278" i="2"/>
  <c r="BH278" i="2"/>
  <c r="BG278" i="2"/>
  <c r="BE278" i="2"/>
  <c r="T278" i="2"/>
  <c r="R278" i="2"/>
  <c r="P278" i="2"/>
  <c r="BI275" i="2"/>
  <c r="BH275" i="2"/>
  <c r="BG275" i="2"/>
  <c r="BE275" i="2"/>
  <c r="T275" i="2"/>
  <c r="R275" i="2"/>
  <c r="P275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8" i="2"/>
  <c r="BH268" i="2"/>
  <c r="BG268" i="2"/>
  <c r="BE268" i="2"/>
  <c r="T268" i="2"/>
  <c r="R268" i="2"/>
  <c r="P268" i="2"/>
  <c r="BI266" i="2"/>
  <c r="BH266" i="2"/>
  <c r="BG266" i="2"/>
  <c r="BE266" i="2"/>
  <c r="T266" i="2"/>
  <c r="R266" i="2"/>
  <c r="P266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1" i="2"/>
  <c r="BH261" i="2"/>
  <c r="BG261" i="2"/>
  <c r="BE261" i="2"/>
  <c r="T261" i="2"/>
  <c r="R261" i="2"/>
  <c r="P261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0" i="2"/>
  <c r="BH250" i="2"/>
  <c r="BG250" i="2"/>
  <c r="BE250" i="2"/>
  <c r="T250" i="2"/>
  <c r="R250" i="2"/>
  <c r="P250" i="2"/>
  <c r="BI247" i="2"/>
  <c r="BH247" i="2"/>
  <c r="BG247" i="2"/>
  <c r="BE247" i="2"/>
  <c r="T247" i="2"/>
  <c r="R247" i="2"/>
  <c r="P247" i="2"/>
  <c r="BI243" i="2"/>
  <c r="BH243" i="2"/>
  <c r="BG243" i="2"/>
  <c r="BE243" i="2"/>
  <c r="T243" i="2"/>
  <c r="R243" i="2"/>
  <c r="P243" i="2"/>
  <c r="BI240" i="2"/>
  <c r="BH240" i="2"/>
  <c r="BG240" i="2"/>
  <c r="BE240" i="2"/>
  <c r="T240" i="2"/>
  <c r="T239" i="2" s="1"/>
  <c r="R240" i="2"/>
  <c r="R239" i="2"/>
  <c r="P240" i="2"/>
  <c r="P239" i="2"/>
  <c r="BI238" i="2"/>
  <c r="BH238" i="2"/>
  <c r="BG238" i="2"/>
  <c r="BE238" i="2"/>
  <c r="T238" i="2"/>
  <c r="R238" i="2"/>
  <c r="P238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7" i="2"/>
  <c r="BH227" i="2"/>
  <c r="BG227" i="2"/>
  <c r="BE227" i="2"/>
  <c r="T227" i="2"/>
  <c r="R227" i="2"/>
  <c r="P227" i="2"/>
  <c r="BI223" i="2"/>
  <c r="BH223" i="2"/>
  <c r="BG223" i="2"/>
  <c r="BE223" i="2"/>
  <c r="T223" i="2"/>
  <c r="R223" i="2"/>
  <c r="P223" i="2"/>
  <c r="BI219" i="2"/>
  <c r="BH219" i="2"/>
  <c r="BG219" i="2"/>
  <c r="BE219" i="2"/>
  <c r="T219" i="2"/>
  <c r="R219" i="2"/>
  <c r="P219" i="2"/>
  <c r="BI215" i="2"/>
  <c r="BH215" i="2"/>
  <c r="BG215" i="2"/>
  <c r="BE215" i="2"/>
  <c r="T215" i="2"/>
  <c r="R215" i="2"/>
  <c r="P215" i="2"/>
  <c r="BI213" i="2"/>
  <c r="BH213" i="2"/>
  <c r="BG213" i="2"/>
  <c r="BE213" i="2"/>
  <c r="T213" i="2"/>
  <c r="R213" i="2"/>
  <c r="P213" i="2"/>
  <c r="BI210" i="2"/>
  <c r="BH210" i="2"/>
  <c r="BG210" i="2"/>
  <c r="BE210" i="2"/>
  <c r="T210" i="2"/>
  <c r="R210" i="2"/>
  <c r="P210" i="2"/>
  <c r="BI207" i="2"/>
  <c r="BH207" i="2"/>
  <c r="BG207" i="2"/>
  <c r="BE207" i="2"/>
  <c r="T207" i="2"/>
  <c r="R207" i="2"/>
  <c r="P207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199" i="2"/>
  <c r="BH199" i="2"/>
  <c r="BG199" i="2"/>
  <c r="BE199" i="2"/>
  <c r="T199" i="2"/>
  <c r="R199" i="2"/>
  <c r="P199" i="2"/>
  <c r="BI195" i="2"/>
  <c r="BH195" i="2"/>
  <c r="BG195" i="2"/>
  <c r="BE195" i="2"/>
  <c r="T195" i="2"/>
  <c r="R195" i="2"/>
  <c r="P195" i="2"/>
  <c r="BI193" i="2"/>
  <c r="BH193" i="2"/>
  <c r="BG193" i="2"/>
  <c r="BE193" i="2"/>
  <c r="T193" i="2"/>
  <c r="R193" i="2"/>
  <c r="P193" i="2"/>
  <c r="BI191" i="2"/>
  <c r="BH191" i="2"/>
  <c r="BG191" i="2"/>
  <c r="BE191" i="2"/>
  <c r="T191" i="2"/>
  <c r="R191" i="2"/>
  <c r="P191" i="2"/>
  <c r="BI189" i="2"/>
  <c r="BH189" i="2"/>
  <c r="BG189" i="2"/>
  <c r="BE189" i="2"/>
  <c r="T189" i="2"/>
  <c r="R189" i="2"/>
  <c r="P189" i="2"/>
  <c r="BI187" i="2"/>
  <c r="BH187" i="2"/>
  <c r="BG187" i="2"/>
  <c r="BE187" i="2"/>
  <c r="T187" i="2"/>
  <c r="R187" i="2"/>
  <c r="P187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79" i="2"/>
  <c r="BH179" i="2"/>
  <c r="BG179" i="2"/>
  <c r="BE179" i="2"/>
  <c r="T179" i="2"/>
  <c r="R179" i="2"/>
  <c r="P179" i="2"/>
  <c r="BI177" i="2"/>
  <c r="BH177" i="2"/>
  <c r="BG177" i="2"/>
  <c r="BE177" i="2"/>
  <c r="T177" i="2"/>
  <c r="R177" i="2"/>
  <c r="P177" i="2"/>
  <c r="BI175" i="2"/>
  <c r="BH175" i="2"/>
  <c r="BG175" i="2"/>
  <c r="BE175" i="2"/>
  <c r="T175" i="2"/>
  <c r="R175" i="2"/>
  <c r="P175" i="2"/>
  <c r="BI171" i="2"/>
  <c r="BH171" i="2"/>
  <c r="BG171" i="2"/>
  <c r="BE171" i="2"/>
  <c r="T171" i="2"/>
  <c r="R171" i="2"/>
  <c r="P171" i="2"/>
  <c r="BI169" i="2"/>
  <c r="BH169" i="2"/>
  <c r="BG169" i="2"/>
  <c r="BE169" i="2"/>
  <c r="T169" i="2"/>
  <c r="R169" i="2"/>
  <c r="P169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6" i="2"/>
  <c r="BH156" i="2"/>
  <c r="BG156" i="2"/>
  <c r="BE156" i="2"/>
  <c r="T156" i="2"/>
  <c r="R156" i="2"/>
  <c r="P156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J138" i="2"/>
  <c r="F137" i="2"/>
  <c r="F135" i="2"/>
  <c r="E133" i="2"/>
  <c r="BI122" i="2"/>
  <c r="BH122" i="2"/>
  <c r="BG122" i="2"/>
  <c r="BE122" i="2"/>
  <c r="BI121" i="2"/>
  <c r="BH121" i="2"/>
  <c r="BG121" i="2"/>
  <c r="BF121" i="2"/>
  <c r="BE121" i="2"/>
  <c r="BI120" i="2"/>
  <c r="BH120" i="2"/>
  <c r="BG120" i="2"/>
  <c r="BF120" i="2"/>
  <c r="BE120" i="2"/>
  <c r="BI119" i="2"/>
  <c r="BH119" i="2"/>
  <c r="BG119" i="2"/>
  <c r="BF119" i="2"/>
  <c r="BE119" i="2"/>
  <c r="BI118" i="2"/>
  <c r="BH118" i="2"/>
  <c r="BG118" i="2"/>
  <c r="BF118" i="2"/>
  <c r="BE118" i="2"/>
  <c r="BI117" i="2"/>
  <c r="BH117" i="2"/>
  <c r="BG117" i="2"/>
  <c r="BF117" i="2"/>
  <c r="BE117" i="2"/>
  <c r="J90" i="2"/>
  <c r="F89" i="2"/>
  <c r="F87" i="2"/>
  <c r="E85" i="2"/>
  <c r="J19" i="2"/>
  <c r="E19" i="2"/>
  <c r="J137" i="2" s="1"/>
  <c r="J18" i="2"/>
  <c r="J16" i="2"/>
  <c r="E16" i="2"/>
  <c r="F90" i="2"/>
  <c r="J15" i="2"/>
  <c r="J10" i="2"/>
  <c r="J87" i="2" s="1"/>
  <c r="L90" i="1"/>
  <c r="AM90" i="1"/>
  <c r="AM89" i="1"/>
  <c r="L89" i="1"/>
  <c r="AM87" i="1"/>
  <c r="L87" i="1"/>
  <c r="L85" i="1"/>
  <c r="L84" i="1"/>
  <c r="J292" i="2"/>
  <c r="BK409" i="2"/>
  <c r="J236" i="2"/>
  <c r="J204" i="2"/>
  <c r="BK148" i="2"/>
  <c r="J304" i="2"/>
  <c r="J337" i="2"/>
  <c r="J169" i="2"/>
  <c r="BK391" i="2"/>
  <c r="J191" i="2"/>
  <c r="J413" i="2"/>
  <c r="J290" i="2"/>
  <c r="BK243" i="2"/>
  <c r="J363" i="2"/>
  <c r="BK270" i="2"/>
  <c r="J148" i="2"/>
  <c r="J305" i="2"/>
  <c r="BK247" i="2"/>
  <c r="BK177" i="2"/>
  <c r="J250" i="2"/>
  <c r="BK250" i="2"/>
  <c r="J375" i="2"/>
  <c r="BK223" i="2"/>
  <c r="J322" i="2"/>
  <c r="BK184" i="2"/>
  <c r="BK350" i="2"/>
  <c r="J235" i="2"/>
  <c r="BK169" i="2"/>
  <c r="BK323" i="2"/>
  <c r="BK342" i="2"/>
  <c r="J294" i="2"/>
  <c r="J150" i="2"/>
  <c r="BK318" i="2"/>
  <c r="J397" i="2"/>
  <c r="J321" i="2"/>
  <c r="J165" i="2"/>
  <c r="BK320" i="2"/>
  <c r="J152" i="2"/>
  <c r="BK275" i="2"/>
  <c r="J414" i="2"/>
  <c r="J278" i="2"/>
  <c r="J179" i="2"/>
  <c r="BK288" i="2"/>
  <c r="J407" i="2"/>
  <c r="BK195" i="2"/>
  <c r="J365" i="2"/>
  <c r="J252" i="2"/>
  <c r="J381" i="2"/>
  <c r="J243" i="2"/>
  <c r="BK367" i="2"/>
  <c r="BK231" i="2"/>
  <c r="BK185" i="2"/>
  <c r="BK308" i="2"/>
  <c r="BK156" i="2"/>
  <c r="J355" i="2"/>
  <c r="J171" i="2"/>
  <c r="J253" i="2"/>
  <c r="J358" i="2"/>
  <c r="BK187" i="2"/>
  <c r="J316" i="2"/>
  <c r="J268" i="2"/>
  <c r="J203" i="2"/>
  <c r="J266" i="2"/>
  <c r="BK363" i="2"/>
  <c r="J384" i="2"/>
  <c r="BK305" i="2"/>
  <c r="J403" i="2"/>
  <c r="BK294" i="2"/>
  <c r="BK165" i="2"/>
  <c r="BK335" i="2"/>
  <c r="J258" i="2"/>
  <c r="J300" i="2"/>
  <c r="J395" i="2"/>
  <c r="BK290" i="2"/>
  <c r="J159" i="2"/>
  <c r="BK304" i="2"/>
  <c r="BK381" i="2"/>
  <c r="J318" i="2"/>
  <c r="J256" i="2"/>
  <c r="J329" i="2"/>
  <c r="BK252" i="2"/>
  <c r="J161" i="2"/>
  <c r="BK287" i="2"/>
  <c r="BK358" i="2"/>
  <c r="J163" i="2"/>
  <c r="BK314" i="2"/>
  <c r="BK236" i="2"/>
  <c r="J263" i="2"/>
  <c r="J391" i="2"/>
  <c r="BK321" i="2"/>
  <c r="J215" i="2"/>
  <c r="BK369" i="2"/>
  <c r="BK325" i="2"/>
  <c r="BK161" i="2"/>
  <c r="BK263" i="2"/>
  <c r="J317" i="2"/>
  <c r="J411" i="2"/>
  <c r="J320" i="2"/>
  <c r="J193" i="2"/>
  <c r="BK333" i="2"/>
  <c r="BK238" i="2"/>
  <c r="BK278" i="2"/>
  <c r="BK407" i="2"/>
  <c r="BK271" i="2"/>
  <c r="BK171" i="2"/>
  <c r="BK296" i="2"/>
  <c r="J308" i="2"/>
  <c r="J175" i="2"/>
  <c r="J275" i="2"/>
  <c r="J144" i="2"/>
  <c r="J340" i="2"/>
  <c r="BK261" i="2"/>
  <c r="J371" i="2"/>
  <c r="BK268" i="2"/>
  <c r="BK203" i="2"/>
  <c r="BK355" i="2"/>
  <c r="BK191" i="2"/>
  <c r="J323" i="2"/>
  <c r="BK312" i="2"/>
  <c r="BK144" i="2"/>
  <c r="BK316" i="2"/>
  <c r="BK235" i="2"/>
  <c r="BK393" i="2"/>
  <c r="J280" i="2"/>
  <c r="J232" i="2"/>
  <c r="J315" i="2"/>
  <c r="J181" i="2"/>
  <c r="J409" i="2"/>
  <c r="BK253" i="2"/>
  <c r="J223" i="2"/>
  <c r="BK403" i="2"/>
  <c r="J227" i="2"/>
  <c r="J254" i="2"/>
  <c r="J348" i="2"/>
  <c r="J238" i="2"/>
  <c r="BK405" i="2"/>
  <c r="J298" i="2"/>
  <c r="BK259" i="2"/>
  <c r="J369" i="2"/>
  <c r="J288" i="2"/>
  <c r="J210" i="2"/>
  <c r="J177" i="2"/>
  <c r="BK340" i="2"/>
  <c r="BK232" i="2"/>
  <c r="BK331" i="2"/>
  <c r="J189" i="2"/>
  <c r="BK240" i="2"/>
  <c r="BK375" i="2"/>
  <c r="J286" i="2"/>
  <c r="BK307" i="2"/>
  <c r="BK193" i="2"/>
  <c r="J257" i="2"/>
  <c r="J350" i="2"/>
  <c r="BK280" i="2"/>
  <c r="J219" i="2"/>
  <c r="BK300" i="2"/>
  <c r="J233" i="2"/>
  <c r="J240" i="2"/>
  <c r="BK371" i="2"/>
  <c r="BK298" i="2"/>
  <c r="BK401" i="2"/>
  <c r="J230" i="2"/>
  <c r="BK365" i="2"/>
  <c r="BK213" i="2"/>
  <c r="J345" i="2"/>
  <c r="BK215" i="2"/>
  <c r="BK315" i="2"/>
  <c r="BK159" i="2"/>
  <c r="BK302" i="2"/>
  <c r="BK413" i="2"/>
  <c r="J287" i="2"/>
  <c r="BK414" i="2"/>
  <c r="BK286" i="2"/>
  <c r="J405" i="2"/>
  <c r="BK306" i="2"/>
  <c r="BK150" i="2"/>
  <c r="BK322" i="2"/>
  <c r="J270" i="2"/>
  <c r="BK199" i="2"/>
  <c r="BK317" i="2"/>
  <c r="BK207" i="2"/>
  <c r="BK256" i="2"/>
  <c r="BK181" i="2"/>
  <c r="J335" i="2"/>
  <c r="J187" i="2"/>
  <c r="J312" i="2"/>
  <c r="BK189" i="2"/>
  <c r="J264" i="2"/>
  <c r="J199" i="2"/>
  <c r="BK348" i="2"/>
  <c r="BK264" i="2"/>
  <c r="J333" i="2"/>
  <c r="J213" i="2"/>
  <c r="BK284" i="2"/>
  <c r="BK387" i="2"/>
  <c r="J289" i="2"/>
  <c r="J156" i="2"/>
  <c r="BK257" i="2"/>
  <c r="BK379" i="2"/>
  <c r="BK266" i="2"/>
  <c r="J327" i="2"/>
  <c r="BK254" i="2"/>
  <c r="BK146" i="2"/>
  <c r="J185" i="2"/>
  <c r="BK219" i="2"/>
  <c r="J401" i="2"/>
  <c r="BK334" i="2"/>
  <c r="J231" i="2"/>
  <c r="BK384" i="2"/>
  <c r="J271" i="2"/>
  <c r="J195" i="2"/>
  <c r="J247" i="2"/>
  <c r="BK175" i="2"/>
  <c r="BK327" i="2"/>
  <c r="BK163" i="2"/>
  <c r="J302" i="2"/>
  <c r="J307" i="2"/>
  <c r="BK152" i="2"/>
  <c r="BK329" i="2"/>
  <c r="J284" i="2"/>
  <c r="BK395" i="2"/>
  <c r="BK233" i="2"/>
  <c r="J331" i="2"/>
  <c r="BK258" i="2"/>
  <c r="BK397" i="2"/>
  <c r="BK292" i="2"/>
  <c r="BK227" i="2"/>
  <c r="J314" i="2"/>
  <c r="BK179" i="2"/>
  <c r="BK202" i="2"/>
  <c r="J379" i="2"/>
  <c r="J306" i="2"/>
  <c r="J207" i="2"/>
  <c r="J296" i="2"/>
  <c r="J387" i="2"/>
  <c r="J261" i="2"/>
  <c r="J202" i="2"/>
  <c r="BK337" i="2"/>
  <c r="AS94" i="1"/>
  <c r="BK289" i="2"/>
  <c r="BK411" i="2"/>
  <c r="BK182" i="2"/>
  <c r="J393" i="2"/>
  <c r="BK230" i="2"/>
  <c r="BK319" i="2"/>
  <c r="J146" i="2"/>
  <c r="BK345" i="2"/>
  <c r="J182" i="2"/>
  <c r="J342" i="2"/>
  <c r="BK210" i="2"/>
  <c r="J334" i="2"/>
  <c r="J259" i="2"/>
  <c r="BK204" i="2"/>
  <c r="J367" i="2"/>
  <c r="J319" i="2"/>
  <c r="J325" i="2"/>
  <c r="J184" i="2"/>
  <c r="P186" i="2" l="1"/>
  <c r="BK158" i="2"/>
  <c r="J158" i="2" s="1"/>
  <c r="J97" i="2" s="1"/>
  <c r="T251" i="2"/>
  <c r="T186" i="2"/>
  <c r="P251" i="2"/>
  <c r="BK326" i="2"/>
  <c r="J326" i="2" s="1"/>
  <c r="J106" i="2" s="1"/>
  <c r="R186" i="2"/>
  <c r="R242" i="2"/>
  <c r="P267" i="2"/>
  <c r="P341" i="2"/>
  <c r="BK143" i="2"/>
  <c r="R295" i="2"/>
  <c r="P349" i="2"/>
  <c r="P158" i="2"/>
  <c r="BK242" i="2"/>
  <c r="J242" i="2"/>
  <c r="J101" i="2"/>
  <c r="R267" i="2"/>
  <c r="P326" i="2"/>
  <c r="R336" i="2"/>
  <c r="BK370" i="2"/>
  <c r="J370" i="2"/>
  <c r="J110" i="2"/>
  <c r="R386" i="2"/>
  <c r="T158" i="2"/>
  <c r="T142" i="2" s="1"/>
  <c r="P242" i="2"/>
  <c r="P295" i="2"/>
  <c r="BK349" i="2"/>
  <c r="J349" i="2" s="1"/>
  <c r="J109" i="2" s="1"/>
  <c r="BK386" i="2"/>
  <c r="J386" i="2"/>
  <c r="J111" i="2"/>
  <c r="T386" i="2"/>
  <c r="BK186" i="2"/>
  <c r="J186" i="2"/>
  <c r="J98" i="2" s="1"/>
  <c r="BK295" i="2"/>
  <c r="J295" i="2" s="1"/>
  <c r="J104" i="2" s="1"/>
  <c r="T336" i="2"/>
  <c r="R349" i="2"/>
  <c r="P386" i="2"/>
  <c r="R143" i="2"/>
  <c r="T295" i="2"/>
  <c r="P336" i="2"/>
  <c r="R341" i="2"/>
  <c r="P370" i="2"/>
  <c r="BK400" i="2"/>
  <c r="J400" i="2" s="1"/>
  <c r="J113" i="2" s="1"/>
  <c r="P143" i="2"/>
  <c r="P142" i="2" s="1"/>
  <c r="T242" i="2"/>
  <c r="T267" i="2"/>
  <c r="BK336" i="2"/>
  <c r="J336" i="2"/>
  <c r="J107" i="2" s="1"/>
  <c r="T341" i="2"/>
  <c r="T370" i="2"/>
  <c r="P400" i="2"/>
  <c r="P399" i="2"/>
  <c r="T143" i="2"/>
  <c r="BK251" i="2"/>
  <c r="J251" i="2" s="1"/>
  <c r="J102" i="2" s="1"/>
  <c r="R251" i="2"/>
  <c r="R326" i="2"/>
  <c r="BK341" i="2"/>
  <c r="J341" i="2"/>
  <c r="J108" i="2"/>
  <c r="R370" i="2"/>
  <c r="T400" i="2"/>
  <c r="T399" i="2" s="1"/>
  <c r="R158" i="2"/>
  <c r="BK267" i="2"/>
  <c r="J267" i="2" s="1"/>
  <c r="J103" i="2" s="1"/>
  <c r="T326" i="2"/>
  <c r="T349" i="2"/>
  <c r="R400" i="2"/>
  <c r="R399" i="2" s="1"/>
  <c r="BK239" i="2"/>
  <c r="J239" i="2" s="1"/>
  <c r="J99" i="2" s="1"/>
  <c r="BK324" i="2"/>
  <c r="J324" i="2"/>
  <c r="J105" i="2"/>
  <c r="J135" i="2"/>
  <c r="BF152" i="2"/>
  <c r="BF177" i="2"/>
  <c r="BF191" i="2"/>
  <c r="BF195" i="2"/>
  <c r="BF215" i="2"/>
  <c r="BF238" i="2"/>
  <c r="BF247" i="2"/>
  <c r="BF257" i="2"/>
  <c r="BF266" i="2"/>
  <c r="BF275" i="2"/>
  <c r="BF306" i="2"/>
  <c r="BF316" i="2"/>
  <c r="BF321" i="2"/>
  <c r="BF335" i="2"/>
  <c r="F138" i="2"/>
  <c r="BF193" i="2"/>
  <c r="BF199" i="2"/>
  <c r="BF203" i="2"/>
  <c r="BF233" i="2"/>
  <c r="BF271" i="2"/>
  <c r="BF298" i="2"/>
  <c r="BF305" i="2"/>
  <c r="BF381" i="2"/>
  <c r="J89" i="2"/>
  <c r="BF144" i="2"/>
  <c r="BF181" i="2"/>
  <c r="BF185" i="2"/>
  <c r="BF189" i="2"/>
  <c r="BF227" i="2"/>
  <c r="BF240" i="2"/>
  <c r="BF270" i="2"/>
  <c r="BF280" i="2"/>
  <c r="BF286" i="2"/>
  <c r="BF322" i="2"/>
  <c r="BF325" i="2"/>
  <c r="BF358" i="2"/>
  <c r="BF363" i="2"/>
  <c r="BF397" i="2"/>
  <c r="BF150" i="2"/>
  <c r="BF219" i="2"/>
  <c r="BF250" i="2"/>
  <c r="BF289" i="2"/>
  <c r="BF345" i="2"/>
  <c r="BF350" i="2"/>
  <c r="BF146" i="2"/>
  <c r="BF165" i="2"/>
  <c r="BF171" i="2"/>
  <c r="BF179" i="2"/>
  <c r="BF202" i="2"/>
  <c r="BF210" i="2"/>
  <c r="BF243" i="2"/>
  <c r="BF254" i="2"/>
  <c r="BF259" i="2"/>
  <c r="BF290" i="2"/>
  <c r="BF318" i="2"/>
  <c r="BF331" i="2"/>
  <c r="BF148" i="2"/>
  <c r="BF159" i="2"/>
  <c r="BF252" i="2"/>
  <c r="BF314" i="2"/>
  <c r="BF317" i="2"/>
  <c r="BF320" i="2"/>
  <c r="BF329" i="2"/>
  <c r="BF348" i="2"/>
  <c r="BF355" i="2"/>
  <c r="BF369" i="2"/>
  <c r="BF391" i="2"/>
  <c r="BF401" i="2"/>
  <c r="BF403" i="2"/>
  <c r="BF169" i="2"/>
  <c r="BF278" i="2"/>
  <c r="BF292" i="2"/>
  <c r="BF302" i="2"/>
  <c r="BF308" i="2"/>
  <c r="BF371" i="2"/>
  <c r="BF413" i="2"/>
  <c r="BF163" i="2"/>
  <c r="BF213" i="2"/>
  <c r="BF232" i="2"/>
  <c r="BF235" i="2"/>
  <c r="BF340" i="2"/>
  <c r="BF342" i="2"/>
  <c r="BF184" i="2"/>
  <c r="BF284" i="2"/>
  <c r="BF288" i="2"/>
  <c r="BF304" i="2"/>
  <c r="BF307" i="2"/>
  <c r="BF323" i="2"/>
  <c r="BF327" i="2"/>
  <c r="BF333" i="2"/>
  <c r="BF384" i="2"/>
  <c r="BF393" i="2"/>
  <c r="BF156" i="2"/>
  <c r="BF187" i="2"/>
  <c r="BF223" i="2"/>
  <c r="BF261" i="2"/>
  <c r="BF287" i="2"/>
  <c r="BF296" i="2"/>
  <c r="BF300" i="2"/>
  <c r="BF312" i="2"/>
  <c r="BF334" i="2"/>
  <c r="BF365" i="2"/>
  <c r="BF375" i="2"/>
  <c r="BF405" i="2"/>
  <c r="BF409" i="2"/>
  <c r="BF411" i="2"/>
  <c r="BF161" i="2"/>
  <c r="BF182" i="2"/>
  <c r="BF207" i="2"/>
  <c r="BF230" i="2"/>
  <c r="BF236" i="2"/>
  <c r="BF263" i="2"/>
  <c r="BF337" i="2"/>
  <c r="BF367" i="2"/>
  <c r="BF414" i="2"/>
  <c r="BF175" i="2"/>
  <c r="BF204" i="2"/>
  <c r="BF231" i="2"/>
  <c r="BF253" i="2"/>
  <c r="BF256" i="2"/>
  <c r="BF258" i="2"/>
  <c r="BF264" i="2"/>
  <c r="BF268" i="2"/>
  <c r="BF294" i="2"/>
  <c r="BF315" i="2"/>
  <c r="BF319" i="2"/>
  <c r="BF379" i="2"/>
  <c r="BF387" i="2"/>
  <c r="BF395" i="2"/>
  <c r="BF407" i="2"/>
  <c r="F35" i="2"/>
  <c r="BB95" i="1" s="1"/>
  <c r="BB94" i="1" s="1"/>
  <c r="AX94" i="1" s="1"/>
  <c r="F33" i="2"/>
  <c r="AZ95" i="1" s="1"/>
  <c r="AZ94" i="1" s="1"/>
  <c r="AV94" i="1" s="1"/>
  <c r="AK29" i="1" s="1"/>
  <c r="F36" i="2"/>
  <c r="BC95" i="1" s="1"/>
  <c r="BC94" i="1" s="1"/>
  <c r="W32" i="1" s="1"/>
  <c r="F37" i="2"/>
  <c r="BD95" i="1" s="1"/>
  <c r="BD94" i="1" s="1"/>
  <c r="W33" i="1" s="1"/>
  <c r="J33" i="2"/>
  <c r="AV95" i="1" s="1"/>
  <c r="R241" i="2" l="1"/>
  <c r="T241" i="2"/>
  <c r="T141" i="2"/>
  <c r="P241" i="2"/>
  <c r="P141" i="2" s="1"/>
  <c r="AU95" i="1" s="1"/>
  <c r="AU94" i="1" s="1"/>
  <c r="BK142" i="2"/>
  <c r="J142" i="2"/>
  <c r="J95" i="2" s="1"/>
  <c r="R142" i="2"/>
  <c r="R141" i="2"/>
  <c r="BK241" i="2"/>
  <c r="J241" i="2"/>
  <c r="J100" i="2"/>
  <c r="J143" i="2"/>
  <c r="J96" i="2"/>
  <c r="BK399" i="2"/>
  <c r="J399" i="2"/>
  <c r="J112" i="2"/>
  <c r="AY94" i="1"/>
  <c r="W31" i="1"/>
  <c r="W29" i="1"/>
  <c r="BK141" i="2" l="1"/>
  <c r="J141" i="2" s="1"/>
  <c r="J94" i="2" s="1"/>
  <c r="J28" i="2" l="1"/>
  <c r="J122" i="2" s="1"/>
  <c r="J116" i="2" s="1"/>
  <c r="J124" i="2" s="1"/>
  <c r="J29" i="2"/>
  <c r="BF122" i="2"/>
  <c r="J34" i="2" s="1"/>
  <c r="AW95" i="1" s="1"/>
  <c r="AT95" i="1" s="1"/>
  <c r="J30" i="2"/>
  <c r="AG95" i="1" s="1"/>
  <c r="J39" i="2" l="1"/>
  <c r="AN95" i="1"/>
  <c r="AG94" i="1"/>
  <c r="AK26" i="1" s="1"/>
  <c r="F34" i="2"/>
  <c r="BA95" i="1" s="1"/>
  <c r="BA94" i="1" s="1"/>
  <c r="W30" i="1" s="1"/>
  <c r="AW94" i="1" l="1"/>
  <c r="AK30" i="1" s="1"/>
  <c r="AK35" i="1" s="1"/>
  <c r="AT94" i="1" l="1"/>
  <c r="AN94" i="1" s="1"/>
</calcChain>
</file>

<file path=xl/sharedStrings.xml><?xml version="1.0" encoding="utf-8"?>
<sst xmlns="http://schemas.openxmlformats.org/spreadsheetml/2006/main" count="3743" uniqueCount="775">
  <si>
    <t>Export Komplet</t>
  </si>
  <si>
    <t/>
  </si>
  <si>
    <t>2.0</t>
  </si>
  <si>
    <t>False</t>
  </si>
  <si>
    <t>{763311c6-a010-4893-a679-8e9694a40327}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</si>
  <si>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</si>
  <si>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</si>
  <si>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</si>
  <si>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</si>
  <si>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</si>
  <si>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</si>
  <si>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</si>
  <si>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</si>
  <si>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BSK21-24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</si>
  <si>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</si>
  <si>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</si>
  <si>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SOŠ obchodu a služieb S. Jurkoviča, Sklenárova 1, Bratislava - oprava sociálnych zariadení na II.NP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</si>
  <si>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</si>
  <si>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</si>
  <si>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</si>
  <si>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</si>
  <si>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</si>
  <si>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</si>
  <si>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</si>
  <si>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SOŠ obchodná a služieb, Sklenárova 1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</si>
  <si>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</si>
  <si>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</si>
  <si>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</si>
  <si>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</si>
  <si>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</si>
  <si>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</si>
  <si>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</si>
  <si>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</si>
  <si>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</si>
  <si>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</si>
  <si>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</si>
  <si>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</si>
  <si>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</si>
  <si>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</si>
  <si>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</si>
  <si>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</si>
  <si>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</si>
  <si>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</si>
  <si>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</si>
  <si>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</si>
  <si>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</si>
  <si>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</si>
  <si>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</si>
  <si>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</si>
  <si>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</si>
  <si>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</si>
  <si>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</si>
  <si>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</si>
  <si>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</si>
  <si>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</si>
  <si>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</si>
  <si>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</si>
  <si>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</si>
  <si>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</si>
  <si>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</si>
  <si>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</si>
  <si>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</si>
  <si>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</si>
  <si>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</si>
  <si>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</si>
  <si>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</si>
  <si>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</si>
  <si>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</si>
  <si>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</si>
  <si>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</si>
  <si>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</si>
  <si>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</si>
  <si>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</si>
  <si>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</si>
  <si>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</si>
  <si>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</si>
  <si>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</si>
  <si>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</si>
  <si>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</si>
  <si>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pppôv</t>
  </si>
  <si>
    <t>0,627</t>
  </si>
  <si>
    <t>2</t>
  </si>
  <si>
    <t>ryha50</t>
  </si>
  <si>
    <t>22</t>
  </si>
  <si>
    <t>KRYCÍ LIST ROZPOČTU</t>
  </si>
  <si>
    <t>ryha150</t>
  </si>
  <si>
    <t>2,5</t>
  </si>
  <si>
    <t>kerobklbur</t>
  </si>
  <si>
    <t>19,488</t>
  </si>
  <si>
    <t>D20voda</t>
  </si>
  <si>
    <t>24</t>
  </si>
  <si>
    <t>D26voda</t>
  </si>
  <si>
    <t>ppnov</t>
  </si>
  <si>
    <t>12,407</t>
  </si>
  <si>
    <t>kerobklad</t>
  </si>
  <si>
    <t>49,226</t>
  </si>
  <si>
    <t>náterrad</t>
  </si>
  <si>
    <t>4,2</t>
  </si>
  <si>
    <t>nátzárubobn</t>
  </si>
  <si>
    <t>2,94</t>
  </si>
  <si>
    <t>malba</t>
  </si>
  <si>
    <t>33,748</t>
  </si>
  <si>
    <t>omstrop30</t>
  </si>
  <si>
    <t>12,628</t>
  </si>
  <si>
    <t>omsteny30</t>
  </si>
  <si>
    <t>21,12</t>
  </si>
  <si>
    <t>ryha30ELstrop</t>
  </si>
  <si>
    <t>5</t>
  </si>
  <si>
    <t>ryha30ELstena</t>
  </si>
  <si>
    <t>3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</si>
  <si>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</si>
  <si>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</si>
  <si>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</si>
  <si>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</si>
  <si>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</si>
  <si>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</si>
  <si>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</si>
  <si>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</si>
  <si>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</si>
  <si>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</si>
  <si>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</si>
  <si>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</si>
  <si>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</si>
  <si>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</si>
  <si>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</si>
  <si>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</si>
  <si>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</si>
  <si>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 xml:space="preserve">    735 - Ústredné kúrenie, vykurov. telesá</t>
  </si>
  <si>
    <t xml:space="preserve">    766 - Konštrukcie stolárske</t>
  </si>
  <si>
    <t xml:space="preserve">    767 - Konštrukcie doplnk. kovové stavebné</t>
  </si>
  <si>
    <t xml:space="preserve">    771 - Podlahy z dlaždíc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</si>
  <si>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</si>
  <si>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</si>
  <si>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</si>
  <si>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M - Práce a dodávky M</t>
  </si>
  <si>
    <t xml:space="preserve">    21-M - Elektromontáže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</si>
  <si>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</si>
  <si>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</si>
  <si>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</si>
  <si>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</si>
  <si>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</si>
  <si>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</si>
  <si>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</si>
  <si>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</si>
  <si>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</si>
  <si>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</si>
  <si>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</si>
  <si>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</si>
  <si>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</si>
  <si>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</si>
  <si>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</si>
  <si>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</si>
  <si>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</si>
  <si>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</si>
  <si>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</si>
  <si>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</si>
  <si>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</si>
  <si>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</si>
  <si>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</si>
  <si>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</si>
  <si>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</si>
  <si>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Zvislé a kompletné konštrukcie</t>
  </si>
  <si>
    <t>K</t>
  </si>
  <si>
    <t>340236211.S</t>
  </si>
  <si>
    <t>Zamurovanie otvoru s plochou do 0,09 m2 tehlami pálenými v stenách hr. do 100 mm</t>
  </si>
  <si>
    <t>ks</t>
  </si>
  <si>
    <t>4</t>
  </si>
  <si>
    <t>500440227</t>
  </si>
  <si>
    <t>VV</t>
  </si>
  <si>
    <t>2           "šachty</t>
  </si>
  <si>
    <t>340237211.S</t>
  </si>
  <si>
    <t>Zamurovanie otvoru s plochou do 0,25 m2 tehlami pálenými v stenách hr. do 100 mm</t>
  </si>
  <si>
    <t>1686453806</t>
  </si>
  <si>
    <t>1           "šachty</t>
  </si>
  <si>
    <t>340291121.S</t>
  </si>
  <si>
    <t>Dodatočné ukotvenie priečok k tehelným konštrukciam plochými nerezovými kotvami hr. priečky do 100 mm</t>
  </si>
  <si>
    <t>m</t>
  </si>
  <si>
    <t>796430540</t>
  </si>
  <si>
    <t>2,2*2</t>
  </si>
  <si>
    <t>340291131.S</t>
  </si>
  <si>
    <t>Dodatočné ukotvenie priečok k betonovým konštrukciam plochými nerezovými kotvami hr. priečky do 100 mm</t>
  </si>
  <si>
    <t>-1453856769</t>
  </si>
  <si>
    <t>2,2-0,8</t>
  </si>
  <si>
    <t>342272102</t>
  </si>
  <si>
    <t>Priečky z tvárnic YTONG hr. 100 mm P2-500 hladkých, na MVC a maltu YTONG (100x249x599)</t>
  </si>
  <si>
    <t>m2</t>
  </si>
  <si>
    <t>1561862145</t>
  </si>
  <si>
    <t>0,9*2        "pôv. zast. otvor</t>
  </si>
  <si>
    <t>2,2*(2,2)-0,7*2           "domurovanie priečky</t>
  </si>
  <si>
    <t>Súčet</t>
  </si>
  <si>
    <t>6</t>
  </si>
  <si>
    <t>346244353....1</t>
  </si>
  <si>
    <t>Obmurovka potrubí z pórobetónových tvárnic hrúbky 50 mm</t>
  </si>
  <si>
    <t>944269669</t>
  </si>
  <si>
    <t>(0,2+0,15)*(2,21+0,83)</t>
  </si>
  <si>
    <t>Úpravy povrchov, podlahy, osadenie</t>
  </si>
  <si>
    <t>7</t>
  </si>
  <si>
    <t>611403399.S</t>
  </si>
  <si>
    <t>Hrubá výplň rýh v stropoch akoukoľvek maltou, akejkoľvek šírky ryhy</t>
  </si>
  <si>
    <t>-1358617655</t>
  </si>
  <si>
    <t>ryha30ELstrop*0,03</t>
  </si>
  <si>
    <t>8</t>
  </si>
  <si>
    <t>611421331.S</t>
  </si>
  <si>
    <t>Oprava vnútorných vápenných omietok stropov železobetónových rovných tvárnicových a klenieb, opravovaná plocha nad 10 do 30 % štukových</t>
  </si>
  <si>
    <t>-1827524537</t>
  </si>
  <si>
    <t>9</t>
  </si>
  <si>
    <t>611460121.S</t>
  </si>
  <si>
    <t>Príprava vnútorného podkladu stropov penetráciou základnou</t>
  </si>
  <si>
    <t>-708380879</t>
  </si>
  <si>
    <t>10</t>
  </si>
  <si>
    <t>612403399.S</t>
  </si>
  <si>
    <t>Hrubá výplň rýh na stenách akoukoľvek maltou, akejkoľvek šírky ryhy</t>
  </si>
  <si>
    <t>64</t>
  </si>
  <si>
    <t>1726591192</t>
  </si>
  <si>
    <t>0,05*ryha50+0,15*ryha150   "rozvodyZT</t>
  </si>
  <si>
    <t>0,03*ryha30ELstena</t>
  </si>
  <si>
    <t>11</t>
  </si>
  <si>
    <t>612421331.S</t>
  </si>
  <si>
    <t>Oprava vnútorných vápenných omietok stien, v množstve opravenej plochy nad 10 do 30 % štukových</t>
  </si>
  <si>
    <t>1165482529</t>
  </si>
  <si>
    <t>12</t>
  </si>
  <si>
    <t>612460121.S</t>
  </si>
  <si>
    <t>Príprava vnútorného podkladu stien penetráciou základnou</t>
  </si>
  <si>
    <t>2091719796</t>
  </si>
  <si>
    <t>13</t>
  </si>
  <si>
    <t>612460232.S</t>
  </si>
  <si>
    <t>Vnútorná omietka stien cementová hrubá, hr. 15 mm</t>
  </si>
  <si>
    <t>-1149750885</t>
  </si>
  <si>
    <t>14</t>
  </si>
  <si>
    <t>612481119.S</t>
  </si>
  <si>
    <t>Potiahnutie vnútorných stien sklotextílnou mriežkou s celoplošným prilepením</t>
  </si>
  <si>
    <t>-566054987</t>
  </si>
  <si>
    <t>2,2*(1+0,5*4)</t>
  </si>
  <si>
    <t>15</t>
  </si>
  <si>
    <t>632001051.S</t>
  </si>
  <si>
    <t>Zhotovenie jednonásobného penetračného náteru pre potery a stierky</t>
  </si>
  <si>
    <t>-1536728254</t>
  </si>
  <si>
    <t>16</t>
  </si>
  <si>
    <t>M</t>
  </si>
  <si>
    <t>585520008700.S</t>
  </si>
  <si>
    <t>Penetračný náter na nasiakavé podklady pod potery, samonivelizačné hmoty a stavebné lepidlá</t>
  </si>
  <si>
    <t>kg</t>
  </si>
  <si>
    <t>1361264993</t>
  </si>
  <si>
    <t>17</t>
  </si>
  <si>
    <t>632452219.S</t>
  </si>
  <si>
    <t>Cementový poter, pevnosti v tlaku 20 MPa, hr. 50 mm</t>
  </si>
  <si>
    <t>845086268</t>
  </si>
  <si>
    <t>18</t>
  </si>
  <si>
    <t>642942111.S</t>
  </si>
  <si>
    <t>Osadenie oceľovej dverovej zárubne alebo rámu, plochy otvoru do 2,5 m2</t>
  </si>
  <si>
    <t>-196157972</t>
  </si>
  <si>
    <t>19</t>
  </si>
  <si>
    <t>55331000860...1</t>
  </si>
  <si>
    <t>Zárubňa oceľová oblá šxvxhr 700x1970</t>
  </si>
  <si>
    <t>1762930433</t>
  </si>
  <si>
    <t>Ostatné konštrukcie a práce-búranie</t>
  </si>
  <si>
    <t>941955001.S</t>
  </si>
  <si>
    <t>Lešenie ľahké pracovné pomocné, s výškou lešeňovej podlahy do 1,20 m</t>
  </si>
  <si>
    <t>-527131133</t>
  </si>
  <si>
    <t>ppnov*2</t>
  </si>
  <si>
    <t>21</t>
  </si>
  <si>
    <t>952901111.S</t>
  </si>
  <si>
    <t>Vyčistenie budov pri výške podlaží do 4 m</t>
  </si>
  <si>
    <t>-1263082713</t>
  </si>
  <si>
    <t>ppnov+5</t>
  </si>
  <si>
    <t>953943112.S</t>
  </si>
  <si>
    <t>Osadenie ostatných výrobkov do muriva, so zaliatím cementovou maltou, hmotnosti 1-5 kg/kus (bez dodávky)</t>
  </si>
  <si>
    <t>-1873503752</t>
  </si>
  <si>
    <t>2        "pre nadpražie dverí v novej del. priečke</t>
  </si>
  <si>
    <t>23</t>
  </si>
  <si>
    <t>151410000...1</t>
  </si>
  <si>
    <t xml:space="preserve">Oceľ pásová </t>
  </si>
  <si>
    <t>t</t>
  </si>
  <si>
    <t>2108961242</t>
  </si>
  <si>
    <t xml:space="preserve">2*(1,2*0,005*0,05)*7,860*1,08        </t>
  </si>
  <si>
    <t>965043331</t>
  </si>
  <si>
    <t>Búranie podkladov pod dlažby, liatych dlažieb a mazanín,betón s poterom,teracom hr.do 100 mm, plochy do 4 m2 -2,20000t</t>
  </si>
  <si>
    <t>m3</t>
  </si>
  <si>
    <t>-964713760</t>
  </si>
  <si>
    <t>4,32*2,95*0,05</t>
  </si>
  <si>
    <t>(-0,1*(0,8+0,91+1,61)+0,1*(0,8+0,6))*0,05</t>
  </si>
  <si>
    <t>25</t>
  </si>
  <si>
    <t>968061125</t>
  </si>
  <si>
    <t>Vyvesenie dreveného dverného krídla do suti plochy do 2 m2, -0,02400t</t>
  </si>
  <si>
    <t>1439407422</t>
  </si>
  <si>
    <t>26</t>
  </si>
  <si>
    <t>971033331.S</t>
  </si>
  <si>
    <t>Vybúranie otvoru v murive tehl. plochy do 0,09 m2 hr. do 150 mm,  -0,02600t</t>
  </si>
  <si>
    <t>-1298692681</t>
  </si>
  <si>
    <t>27</t>
  </si>
  <si>
    <t>971033431.S</t>
  </si>
  <si>
    <t>Vybúranie otvoru v murive tehl. plochy do 0,25 m2 hr. do 150 mm,  -0,07300t</t>
  </si>
  <si>
    <t>-157323635</t>
  </si>
  <si>
    <t>28</t>
  </si>
  <si>
    <t>974029121.S</t>
  </si>
  <si>
    <t>Vysekanie rýh v murive betónovom do hĺbky 30 mm a š. do 30 mm,  -0,00200t</t>
  </si>
  <si>
    <t>-2019985910</t>
  </si>
  <si>
    <t>4+1         "strop pre kábel</t>
  </si>
  <si>
    <t>29</t>
  </si>
  <si>
    <t>974031121.S</t>
  </si>
  <si>
    <t>Vysekanie rýh v akomkoľvek murive tehlovom na akúkoľvek maltu do hĺbky 30 mm a š. do 30 mm,  -0,00200 t</t>
  </si>
  <si>
    <t>-1841076297</t>
  </si>
  <si>
    <t>1,5*2</t>
  </si>
  <si>
    <t>30</t>
  </si>
  <si>
    <t>974031832.S</t>
  </si>
  <si>
    <t>Vysekávanie rýh v murive z tvárnic do hĺbky 50 mm a š. do 70 mm,  -0,00600t</t>
  </si>
  <si>
    <t>-190785234</t>
  </si>
  <si>
    <t>31</t>
  </si>
  <si>
    <t>974031843.S</t>
  </si>
  <si>
    <t>Vysekávanie rýh v murive z tvárnic do hĺbky 70 mm a š. do 150 mm,  -0,01900t</t>
  </si>
  <si>
    <t>-2112574678</t>
  </si>
  <si>
    <t>32</t>
  </si>
  <si>
    <t>978011141.S</t>
  </si>
  <si>
    <t>Otlčenie omietok stropov vnútorných vápenných alebo vápennocementových v rozsahu do 30 %,  -0,01000t</t>
  </si>
  <si>
    <t>-1787905272</t>
  </si>
  <si>
    <t>3*4,32</t>
  </si>
  <si>
    <t>-0,1*(0,8+1,61+0,91)</t>
  </si>
  <si>
    <t>33</t>
  </si>
  <si>
    <t>978013141.S</t>
  </si>
  <si>
    <t>Otlčenie omietok stien vnútorných vápenných alebo vápennocementových v rozsahu do 30 %,  -0,01000t</t>
  </si>
  <si>
    <t>808225361</t>
  </si>
  <si>
    <t>(3,2-2,2)*2*(3+4,32+0,8)</t>
  </si>
  <si>
    <t>(3,2-2,2)*2*(1,61+0,83)</t>
  </si>
  <si>
    <t>34</t>
  </si>
  <si>
    <t>978013191.S</t>
  </si>
  <si>
    <t>Otlčenie omietok stien vnútorných vápenných alebo vápennocementových v rozsahu do 100 %,  -0,04600t</t>
  </si>
  <si>
    <t>-2015871556</t>
  </si>
  <si>
    <t>-kerobklbur</t>
  </si>
  <si>
    <t>35</t>
  </si>
  <si>
    <t>978059511.S</t>
  </si>
  <si>
    <t>Odsekanie a odobratie obkladov stien z obkladačiek vnútorných vrátane podkladovej omietky do 2 m2,  -0,06800t</t>
  </si>
  <si>
    <t>493502087</t>
  </si>
  <si>
    <t>1,6*(1,1+4,32-1,2+1,02+1,03+0,8+0,1+0,8+2,21+1,8+0,2)</t>
  </si>
  <si>
    <t>36</t>
  </si>
  <si>
    <t>979011111.S</t>
  </si>
  <si>
    <t>Zvislá doprava sutiny a vybúraných hmôt za prvé podlažie nad alebo pod základným podlažím</t>
  </si>
  <si>
    <t>-1932074142</t>
  </si>
  <si>
    <t>37</t>
  </si>
  <si>
    <t>979011121.S</t>
  </si>
  <si>
    <t>Zvislá doprava sutiny a vybúraných hmôt za každé ďalšie podlažie</t>
  </si>
  <si>
    <t>560869720</t>
  </si>
  <si>
    <t>38</t>
  </si>
  <si>
    <t>979081111.S</t>
  </si>
  <si>
    <t>Odvoz sutiny a vybúraných hmôt na skládku do 1 km</t>
  </si>
  <si>
    <t>-83623349</t>
  </si>
  <si>
    <t>39</t>
  </si>
  <si>
    <t>979081121.S</t>
  </si>
  <si>
    <t>Odvoz sutiny a vybúraných hmôt na skládku za každý ďalší 1 km</t>
  </si>
  <si>
    <t>1720817709</t>
  </si>
  <si>
    <t>5,069*29 'Prepočítané koeficientom množstva</t>
  </si>
  <si>
    <t>40</t>
  </si>
  <si>
    <t>979082111.S</t>
  </si>
  <si>
    <t>Vnútrostavenisková doprava sutiny a vybúraných hmôt do 10 m</t>
  </si>
  <si>
    <t>-327880058</t>
  </si>
  <si>
    <t>41</t>
  </si>
  <si>
    <t>979082121.S</t>
  </si>
  <si>
    <t>Vnútrostavenisková doprava sutiny a vybúraných hmôt za každých ďalších 5 m</t>
  </si>
  <si>
    <t>-1174697337</t>
  </si>
  <si>
    <t>5,069*8 'Prepočítané koeficientom množstva</t>
  </si>
  <si>
    <t>42</t>
  </si>
  <si>
    <t>979089012.S</t>
  </si>
  <si>
    <t>Poplatok za skladovanie - betón, tehly, dlaždice (17 01) ostatné</t>
  </si>
  <si>
    <t>1109765228</t>
  </si>
  <si>
    <t>99</t>
  </si>
  <si>
    <t>Presun hmôt HSV</t>
  </si>
  <si>
    <t>43</t>
  </si>
  <si>
    <t>999281111.S</t>
  </si>
  <si>
    <t>Presun hmôt pre opravy a údržbu objektov vrátane vonkajších plášťov výšky do 25 m</t>
  </si>
  <si>
    <t>-35309411</t>
  </si>
  <si>
    <t>PSV</t>
  </si>
  <si>
    <t>Práce a dodávky PSV</t>
  </si>
  <si>
    <t>713</t>
  </si>
  <si>
    <t>Izolácie tepelné</t>
  </si>
  <si>
    <t>44</t>
  </si>
  <si>
    <t>713482121.S</t>
  </si>
  <si>
    <t>Montáž trubíc z PE, hr.15-20 mm,vnút.priemer do 38 mm</t>
  </si>
  <si>
    <t>964300358</t>
  </si>
  <si>
    <t>45</t>
  </si>
  <si>
    <t>283310004800.S</t>
  </si>
  <si>
    <t>Izolačná PE trubica dxhr. 28x20 mm, nadrezaná, na izolovanie rozvodov vody, kúrenia, zdravotechniky</t>
  </si>
  <si>
    <t>292652860</t>
  </si>
  <si>
    <t>D26voda+D20voda</t>
  </si>
  <si>
    <t>25*1,05 'Prepočítané koeficientom množstva</t>
  </si>
  <si>
    <t>46</t>
  </si>
  <si>
    <t>998713201.S</t>
  </si>
  <si>
    <t>Presun hmôt pre izolácie tepelné v objektoch výšky do 6 m</t>
  </si>
  <si>
    <t>%</t>
  </si>
  <si>
    <t>-1610798918</t>
  </si>
  <si>
    <t>721</t>
  </si>
  <si>
    <t>Zdravotech. vnútorná kanalizácia</t>
  </si>
  <si>
    <t>47</t>
  </si>
  <si>
    <t>721140915.S</t>
  </si>
  <si>
    <t>Oprava odpadového potrubia liatinového prepojenie doterajšieho potrubia DN 100</t>
  </si>
  <si>
    <t>1785729404</t>
  </si>
  <si>
    <t>48</t>
  </si>
  <si>
    <t>721170962.S</t>
  </si>
  <si>
    <t>Oprava odpadového potrubia novodurového prepojenie doterajšieho potrubia D 63 mm</t>
  </si>
  <si>
    <t>-219268434</t>
  </si>
  <si>
    <t>49</t>
  </si>
  <si>
    <t>721171106.S</t>
  </si>
  <si>
    <t>Potrubie z PVC - U odpadové ležaté hrdlové D 50 mm</t>
  </si>
  <si>
    <t>-1948729363</t>
  </si>
  <si>
    <t>5+2*0,5</t>
  </si>
  <si>
    <t>50</t>
  </si>
  <si>
    <t>721171109.S</t>
  </si>
  <si>
    <t>Potrubie z PVC - U odpadové ležaté hrdlové D 110 mm</t>
  </si>
  <si>
    <t>-764619734</t>
  </si>
  <si>
    <t>51</t>
  </si>
  <si>
    <t>721171803.S</t>
  </si>
  <si>
    <t>Demontáž potrubia z PVC-U rúr odpadového alebo pripojovacieho do D 75 mm,  -0,00156 t</t>
  </si>
  <si>
    <t>-1763247605</t>
  </si>
  <si>
    <t>52</t>
  </si>
  <si>
    <t>721171808.S</t>
  </si>
  <si>
    <t>Demontáž potrubia z PVC-U rúr odpadového alebo pripojovacieho nad D 75 mm - D 114 mm,  -0,00198 t</t>
  </si>
  <si>
    <t>19462293</t>
  </si>
  <si>
    <t>53</t>
  </si>
  <si>
    <t>721194105.S</t>
  </si>
  <si>
    <t>Zriadenie prípojky na potrubí vyvedenie a upevnenie odpadových výpustiek D 50 mm</t>
  </si>
  <si>
    <t>1093890589</t>
  </si>
  <si>
    <t>1+1</t>
  </si>
  <si>
    <t>54</t>
  </si>
  <si>
    <t>721194109.S</t>
  </si>
  <si>
    <t>Zriadenie prípojky na potrubí vyvedenie a upevnenie odpadových výpustiek D 110 mm</t>
  </si>
  <si>
    <t>1588139431</t>
  </si>
  <si>
    <t>55</t>
  </si>
  <si>
    <t>721210812.S</t>
  </si>
  <si>
    <t>Demontáž vpustu podlahového z kyselinovzdornej kameniny DN 70,  -0,02756t</t>
  </si>
  <si>
    <t>-1763550332</t>
  </si>
  <si>
    <t>56</t>
  </si>
  <si>
    <t>721290111.S</t>
  </si>
  <si>
    <t>Ostatné - skúška tesnosti kanalizácie v objektoch vodou do DN 125</t>
  </si>
  <si>
    <t>373324368</t>
  </si>
  <si>
    <t>6+3,6</t>
  </si>
  <si>
    <t>57</t>
  </si>
  <si>
    <t>998721201.S</t>
  </si>
  <si>
    <t>Presun hmôt pre vnútornú kanalizáciu v objektoch výšky do 6 m</t>
  </si>
  <si>
    <t>272785979</t>
  </si>
  <si>
    <t>722</t>
  </si>
  <si>
    <t>Zdravotechnika - vnútorný vodovod</t>
  </si>
  <si>
    <t>58</t>
  </si>
  <si>
    <t>722130801.S</t>
  </si>
  <si>
    <t>Demontáž potrubia z oceľových rúrok závitových do DN 25,  -0,00213t</t>
  </si>
  <si>
    <t>-1216966848</t>
  </si>
  <si>
    <t>59</t>
  </si>
  <si>
    <t>722131912.S</t>
  </si>
  <si>
    <t>Oprava vodovodného potrubia závitového vsadenie odbočky do potrubia DN 20</t>
  </si>
  <si>
    <t>1989984745</t>
  </si>
  <si>
    <t>60</t>
  </si>
  <si>
    <t>722171132.S</t>
  </si>
  <si>
    <t>Potrubie plasthliníkové D 20 mm</t>
  </si>
  <si>
    <t>-860784810</t>
  </si>
  <si>
    <t>3+1*2+3+1+(1)</t>
  </si>
  <si>
    <t>(4,5+1*2)*2+(1)</t>
  </si>
  <si>
    <t>61</t>
  </si>
  <si>
    <t>722171133.S</t>
  </si>
  <si>
    <t>Potrubie plasthliníkové D 26 mm</t>
  </si>
  <si>
    <t>-1034334487</t>
  </si>
  <si>
    <t>62</t>
  </si>
  <si>
    <t>722190901.S</t>
  </si>
  <si>
    <t>Uzatvorenie alebo otvorenie vodovodného potrubia</t>
  </si>
  <si>
    <t>-703846610</t>
  </si>
  <si>
    <t>63</t>
  </si>
  <si>
    <t>722220111.S</t>
  </si>
  <si>
    <t>Montáž armatúry závitovej s jedným závitom, nástenka pre výtokový ventil G 1/2</t>
  </si>
  <si>
    <t>817261457</t>
  </si>
  <si>
    <t xml:space="preserve">1         "umývadlo"       </t>
  </si>
  <si>
    <t>2        "WC"</t>
  </si>
  <si>
    <t>286220049400.S</t>
  </si>
  <si>
    <t>Nástenka lisovacia pre plasthliníkové potrubie predĺžená D 16 mm</t>
  </si>
  <si>
    <t>2105760957</t>
  </si>
  <si>
    <t>65</t>
  </si>
  <si>
    <t>722220121.S</t>
  </si>
  <si>
    <t>Montáž armatúry závitovej s jedným závitom, nástenka pre batériu G 1/2</t>
  </si>
  <si>
    <t>pár</t>
  </si>
  <si>
    <t>749941702</t>
  </si>
  <si>
    <t>66</t>
  </si>
  <si>
    <t>286220049900.S</t>
  </si>
  <si>
    <t>Nástenka lisovacia pre plasthliníkové potrubie D 20x1/2" mm</t>
  </si>
  <si>
    <t>1502188552</t>
  </si>
  <si>
    <t>67</t>
  </si>
  <si>
    <t>722221015.S</t>
  </si>
  <si>
    <t>Montáž guľového kohúta závitového priameho pre vodu G 3/4</t>
  </si>
  <si>
    <t>719881311</t>
  </si>
  <si>
    <t>68</t>
  </si>
  <si>
    <t>551110005000.S</t>
  </si>
  <si>
    <t>Guľový uzáver pre vodu 3/4", niklovaná mosadz</t>
  </si>
  <si>
    <t>-1161574163</t>
  </si>
  <si>
    <t>69</t>
  </si>
  <si>
    <t>722290226.S</t>
  </si>
  <si>
    <t>Tlaková skúška vodovodného potrubia závitového do DN 50</t>
  </si>
  <si>
    <t>433720613</t>
  </si>
  <si>
    <t>D20voda+D26voda</t>
  </si>
  <si>
    <t>70</t>
  </si>
  <si>
    <t>722290234.S</t>
  </si>
  <si>
    <t>Prepláchnutie a dezinfekcia vodovodného potrubia do DN 80</t>
  </si>
  <si>
    <t>-1965009805</t>
  </si>
  <si>
    <t>71</t>
  </si>
  <si>
    <t>998722201.S</t>
  </si>
  <si>
    <t>Presun hmôt pre vnútorný vodovod v objektoch výšky do 6 m</t>
  </si>
  <si>
    <t>1100369414</t>
  </si>
  <si>
    <t>725</t>
  </si>
  <si>
    <t>Zdravotechnika - zariaď. predmety</t>
  </si>
  <si>
    <t>72</t>
  </si>
  <si>
    <t>725110811.S</t>
  </si>
  <si>
    <t>Demontáž záchoda splachovacieho s nádržou alebo s tlakovým splachovačom,  -0,01933t</t>
  </si>
  <si>
    <t>súb.</t>
  </si>
  <si>
    <t>-451107133</t>
  </si>
  <si>
    <t>73</t>
  </si>
  <si>
    <t>725119309.S</t>
  </si>
  <si>
    <t>Montáž záchodovej misy keramickej kombinovanej s šikmým odpadom</t>
  </si>
  <si>
    <t>-718587864</t>
  </si>
  <si>
    <t>74</t>
  </si>
  <si>
    <t>642340001225...1</t>
  </si>
  <si>
    <t>Kombinované WC keramické, šikmý odpad, vrátane inštalačnej sady a sedátka s poklopom</t>
  </si>
  <si>
    <t>-1774186576</t>
  </si>
  <si>
    <t>75</t>
  </si>
  <si>
    <t>725219401.S</t>
  </si>
  <si>
    <t>Montáž umývadla keramického na skrutky do muriva, bez výtokovej armatúry</t>
  </si>
  <si>
    <t>1023725653</t>
  </si>
  <si>
    <t>76</t>
  </si>
  <si>
    <t>642110002</t>
  </si>
  <si>
    <t>Umývadlo keramické, rozmer š=550x410x185 mm, biela</t>
  </si>
  <si>
    <t>-324022166</t>
  </si>
  <si>
    <t>77</t>
  </si>
  <si>
    <t>725410811.S</t>
  </si>
  <si>
    <t>Demontáž žľabu jednoduchého na konzolách dĺžky 1000 2 batérie,  -0,04600t</t>
  </si>
  <si>
    <t>1474421489</t>
  </si>
  <si>
    <t>78</t>
  </si>
  <si>
    <t>725410991.S</t>
  </si>
  <si>
    <t>Príplatok za každých ďalších 1000 mm žľabu jednoduchých -0,04600t</t>
  </si>
  <si>
    <t>-1834831762</t>
  </si>
  <si>
    <t>79</t>
  </si>
  <si>
    <t>725590812</t>
  </si>
  <si>
    <t>Vnútrostav. premiestnenie vybúr. hmôt zariaď. predmetov vodorovne do 100 m z budov s výš. do 12 m</t>
  </si>
  <si>
    <t>1962899054</t>
  </si>
  <si>
    <t>80</t>
  </si>
  <si>
    <t>725819401</t>
  </si>
  <si>
    <t>Montáž ventilu rohového s pripojovacou rúrkou G 1/2</t>
  </si>
  <si>
    <t>1503602597</t>
  </si>
  <si>
    <t>3                "WC</t>
  </si>
  <si>
    <t>2               "umývadlo</t>
  </si>
  <si>
    <t>81</t>
  </si>
  <si>
    <t>5510124100</t>
  </si>
  <si>
    <t>Ventil rohový RDL 80 1/2"</t>
  </si>
  <si>
    <t>-246281914</t>
  </si>
  <si>
    <t>82</t>
  </si>
  <si>
    <t>725820810.S</t>
  </si>
  <si>
    <t>Demontáž batérie drezovej, umývadlovej nástennej,  -0,0026t</t>
  </si>
  <si>
    <t>-376488538</t>
  </si>
  <si>
    <t>83</t>
  </si>
  <si>
    <t>725829601.S</t>
  </si>
  <si>
    <t>Montáž batérie umývadlovej a drezovej stojankovej, pákovej alebo klasickej s mechanickým ovládaním</t>
  </si>
  <si>
    <t>1262363237</t>
  </si>
  <si>
    <t>84</t>
  </si>
  <si>
    <t>551450003800.S</t>
  </si>
  <si>
    <t>Batéria umývadlová stojanková páková</t>
  </si>
  <si>
    <t>572603926</t>
  </si>
  <si>
    <t>85</t>
  </si>
  <si>
    <t>725829801.S</t>
  </si>
  <si>
    <t>Montáž batérie výlevkovej nástennej pákovej alebo klasickej s mechanickým ovládaním</t>
  </si>
  <si>
    <t>-264458943</t>
  </si>
  <si>
    <t>86</t>
  </si>
  <si>
    <t>551450000600.S</t>
  </si>
  <si>
    <t>Batéria drezová stojanková páková, výtokové rameno 210 mm, rozteč 150 mm, chróm</t>
  </si>
  <si>
    <t>-712644841</t>
  </si>
  <si>
    <t>87</t>
  </si>
  <si>
    <t>725840870.S</t>
  </si>
  <si>
    <t>Demontáž batérie vaňovej, sprchovej nástennej,  -0,00225t</t>
  </si>
  <si>
    <t>1915871675</t>
  </si>
  <si>
    <t>88</t>
  </si>
  <si>
    <t>725840873.S</t>
  </si>
  <si>
    <t>Demontáž príslušenstva pre sprchové batérie, držiak na sprchu,  -0,00113t</t>
  </si>
  <si>
    <t>-1861304892</t>
  </si>
  <si>
    <t>89</t>
  </si>
  <si>
    <t>725869301.S</t>
  </si>
  <si>
    <t>Montáž zápachovej uzávierky pre zariaďovacie predmety, umývadlovej do D 40</t>
  </si>
  <si>
    <t>-1732069433</t>
  </si>
  <si>
    <t>90</t>
  </si>
  <si>
    <t>551620006400.S</t>
  </si>
  <si>
    <t>Zápachová uzávierka - sifón pre umývadlá DN 40</t>
  </si>
  <si>
    <t>1409094751</t>
  </si>
  <si>
    <t>91</t>
  </si>
  <si>
    <t>998725201.S</t>
  </si>
  <si>
    <t>Presun hmôt pre zariaďovacie predmety v objektoch výšky do 6 m</t>
  </si>
  <si>
    <t>-1037142667</t>
  </si>
  <si>
    <t>735</t>
  </si>
  <si>
    <t>Ústredné kúrenie, vykurov. telesá</t>
  </si>
  <si>
    <t>92</t>
  </si>
  <si>
    <t>7351910 ...p</t>
  </si>
  <si>
    <t>Demontáž vykurovacieho telesa, vyčistenie, prepláchnutie + spätná montáž po realiz. stav. prác ( vrát. uzatvorenia, vypustenia a sfunkčnenia systému po spätnej montáži, preskúšania)</t>
  </si>
  <si>
    <t>hod</t>
  </si>
  <si>
    <t>848126594</t>
  </si>
  <si>
    <t>766</t>
  </si>
  <si>
    <t>Konštrukcie stolárske</t>
  </si>
  <si>
    <t>93</t>
  </si>
  <si>
    <t>766660011.S</t>
  </si>
  <si>
    <t>Vyvesenie alebo zavesenie drevených  krídiel  dverí, pre vykonanie stavebných  zmien, plochy do 2 m2</t>
  </si>
  <si>
    <t>-1012353270</t>
  </si>
  <si>
    <t>1*(2)                "demontáž a spätná montáž dverí po staveb. prácach...vstupné</t>
  </si>
  <si>
    <t>94</t>
  </si>
  <si>
    <t>766662112.S</t>
  </si>
  <si>
    <t>Montáž dverového krídla otočného jednokrídlového poldrážkového, do existujúcej zárubne, vrátane kovania</t>
  </si>
  <si>
    <t>-780665146</t>
  </si>
  <si>
    <t>95</t>
  </si>
  <si>
    <t>549150000600</t>
  </si>
  <si>
    <t>Kľučka dverová 2x, 2x rozeta BB, FAB, nehrdzavejúca oceľ, povrch nerez brúsený, SAPELI</t>
  </si>
  <si>
    <t>-1112744826</t>
  </si>
  <si>
    <t>96</t>
  </si>
  <si>
    <t>549150000900</t>
  </si>
  <si>
    <t>Kľučka dverová 2x, 2x rozeta WC, nehrdzavejúca oceľ, povrch nerez brúsený, SAPELI</t>
  </si>
  <si>
    <t>-1133720345</t>
  </si>
  <si>
    <t>97</t>
  </si>
  <si>
    <t>611610002200.S</t>
  </si>
  <si>
    <t>Dvere vnútorné jednokrídlové, šírka 600-900 mm, výplň DTD doska, povrch fólia, plné</t>
  </si>
  <si>
    <t>1304283174</t>
  </si>
  <si>
    <t>98</t>
  </si>
  <si>
    <t>998766201.S</t>
  </si>
  <si>
    <t>Presun hmot pre konštrukcie stolárske v objektoch výšky do 6 m</t>
  </si>
  <si>
    <t>1894139950</t>
  </si>
  <si>
    <t>767</t>
  </si>
  <si>
    <t>Konštrukcie doplnk. kovové stavebné</t>
  </si>
  <si>
    <t>7671310- Z</t>
  </si>
  <si>
    <t>M+D sanitárnych deliacich stien WC,  vrátane dverí  snerezovým WC kovaním, z dosiek DTD - laminovaná drevotrieska v ráme z eloxov. hliníka</t>
  </si>
  <si>
    <t>-1147465758</t>
  </si>
  <si>
    <t>2*(2,21+1,2)              "zostava 1, v=2m, dvere 2ks vrátane kovania s WC zámkom</t>
  </si>
  <si>
    <t>100</t>
  </si>
  <si>
    <t>998767201.S</t>
  </si>
  <si>
    <t>Presun hmôt pre kovové stavebné doplnkové konštrukcie v objektoch výšky do 6 m</t>
  </si>
  <si>
    <t>1153099997</t>
  </si>
  <si>
    <t>771</t>
  </si>
  <si>
    <t>Podlahy z dlaždíc</t>
  </si>
  <si>
    <t>101</t>
  </si>
  <si>
    <t>771541215....1</t>
  </si>
  <si>
    <t>Montáž podláh z obkladačiek gres kladených do tmelu flexibil. mrazuvzdorného, vrárane špárovania, tmelenia rohov a kútov</t>
  </si>
  <si>
    <t>1641130179</t>
  </si>
  <si>
    <t>4,32*2,95</t>
  </si>
  <si>
    <t>-0,1*(1,61+2,95+0,91)+0,1*(0,8+0,7+0,6)</t>
  </si>
  <si>
    <t>102</t>
  </si>
  <si>
    <t>59786512p</t>
  </si>
  <si>
    <t>Keramické dlaždice Gres, protišmyková úprava</t>
  </si>
  <si>
    <t>1074145067</t>
  </si>
  <si>
    <t>12,407*1,02 'Prepočítané koeficientom množstva</t>
  </si>
  <si>
    <t>103</t>
  </si>
  <si>
    <t>998771201.S</t>
  </si>
  <si>
    <t>Presun hmôt pre podlahy z dlaždíc v objektoch výšky do 6m</t>
  </si>
  <si>
    <t>1440392640</t>
  </si>
  <si>
    <t>781</t>
  </si>
  <si>
    <t>Dokončovacie práce a obklady</t>
  </si>
  <si>
    <t>104</t>
  </si>
  <si>
    <t>781415021...1</t>
  </si>
  <si>
    <t>Montáž obkladov vnútor. stien kladených do tmelu pravouhlých, vrátane škárovania škár. hmotou, pretmelenia rohov a kútov</t>
  </si>
  <si>
    <t>1213410846</t>
  </si>
  <si>
    <t>2,2*2*(3+1,05)-1,97*(0,8+0,7)</t>
  </si>
  <si>
    <t>2,2*2*(4,32-1,1+3)-1,97*(0,7+0,6)</t>
  </si>
  <si>
    <t>2,2*2*(1,61+0,83)-1,97*0,6</t>
  </si>
  <si>
    <t>105</t>
  </si>
  <si>
    <t>59766630...</t>
  </si>
  <si>
    <t>Obkladačky keramické glazované pravouhlé</t>
  </si>
  <si>
    <t>-593633887</t>
  </si>
  <si>
    <t>49,226*1,02 'Prepočítané koeficientom množstva</t>
  </si>
  <si>
    <t>106</t>
  </si>
  <si>
    <t>781491115</t>
  </si>
  <si>
    <t>Montáž hliníkových profilov do tmelu - roh, kút, hrana</t>
  </si>
  <si>
    <t>-2121267254</t>
  </si>
  <si>
    <t>2,2*(3)</t>
  </si>
  <si>
    <t>(2*2*4+0,9+0,8+0,6*2)          "okolo zárubní...v prípade potreby</t>
  </si>
  <si>
    <t>3            "obmurovka kanal. rúry</t>
  </si>
  <si>
    <t>107</t>
  </si>
  <si>
    <t>2830012399</t>
  </si>
  <si>
    <t>Obkladová lišta tvaru "L" hliníková</t>
  </si>
  <si>
    <t>977201234</t>
  </si>
  <si>
    <t>28,5*1,05 'Prepočítané koeficientom množstva</t>
  </si>
  <si>
    <t>108</t>
  </si>
  <si>
    <t>781493112</t>
  </si>
  <si>
    <t>Motáž plastových dvierok do 300x300 pri obklade do tmelu</t>
  </si>
  <si>
    <t>-4988111</t>
  </si>
  <si>
    <t>109</t>
  </si>
  <si>
    <t>173132</t>
  </si>
  <si>
    <t>REVÍZNE DVIERKA - Plastové, biele 200 × 200 mm</t>
  </si>
  <si>
    <t>-322631366</t>
  </si>
  <si>
    <t>110</t>
  </si>
  <si>
    <t>998781202</t>
  </si>
  <si>
    <t>Presun hmôt pre obklady keramické v objektoch výšky nad 6 do 12 m</t>
  </si>
  <si>
    <t>-886406661</t>
  </si>
  <si>
    <t>783</t>
  </si>
  <si>
    <t>Dokončovacie práce - nátery</t>
  </si>
  <si>
    <t>111</t>
  </si>
  <si>
    <t>783201812.S</t>
  </si>
  <si>
    <t>Odstránenie starých náterov z kovových stavebných doplnkových konštrukcií oceľovou kefou</t>
  </si>
  <si>
    <t>1611527492</t>
  </si>
  <si>
    <t>4,2            "radiátor</t>
  </si>
  <si>
    <t>0,3*(2,05*2*2+0,7+0,9)             "zárubne</t>
  </si>
  <si>
    <t>112</t>
  </si>
  <si>
    <t>783225400.S</t>
  </si>
  <si>
    <t>Nátery kov.stav.doplnk.konštr. syntet. na vzduchu schnúce dvojnás.1x email a tmelením - 105µm</t>
  </si>
  <si>
    <t>-321432005</t>
  </si>
  <si>
    <t>0,3*(0,8+2,05*2)             "zárubne nové</t>
  </si>
  <si>
    <t>113</t>
  </si>
  <si>
    <t>783314340.S</t>
  </si>
  <si>
    <t>Nátery vykurovacích telies olejové liatinových radiátorov dvojnásobné 2x s emailovaním a základným náterom - 175µm</t>
  </si>
  <si>
    <t>1239641469</t>
  </si>
  <si>
    <t>114</t>
  </si>
  <si>
    <t>783401811.S</t>
  </si>
  <si>
    <t>Odstránenie starých náterov z kovových potrubí a armatúr potrubie do DN 50</t>
  </si>
  <si>
    <t>440437302</t>
  </si>
  <si>
    <t>115</t>
  </si>
  <si>
    <t>783424340.S</t>
  </si>
  <si>
    <t>Nátery kov.potr.a armatúr syntetické potrubie do DN 50 mm dvojnás. 1x email a základný náter - 140µm</t>
  </si>
  <si>
    <t>-1072176667</t>
  </si>
  <si>
    <t>784</t>
  </si>
  <si>
    <t>Dokončovacie práce - maľby</t>
  </si>
  <si>
    <t>116</t>
  </si>
  <si>
    <t>784402801</t>
  </si>
  <si>
    <t>Odstránenie malieb oškrabaním, výšky do 3, 80 m</t>
  </si>
  <si>
    <t>-663279677</t>
  </si>
  <si>
    <t>omsteny30                    "steny nad ko...obvodové</t>
  </si>
  <si>
    <t>117</t>
  </si>
  <si>
    <t>784410100</t>
  </si>
  <si>
    <t>Penetrovanie jednonásobné jemnozrnných podkladov výšky do 3, 80 m</t>
  </si>
  <si>
    <t>-1932418665</t>
  </si>
  <si>
    <t>118</t>
  </si>
  <si>
    <t>784410500</t>
  </si>
  <si>
    <t>Prebrúsenie a opášenie jemnozrnných povrchov výšky do 3, 80 m</t>
  </si>
  <si>
    <t>1451178726</t>
  </si>
  <si>
    <t>119</t>
  </si>
  <si>
    <t>784410600</t>
  </si>
  <si>
    <t>Vyrovnanie trhlín a nerovností na jemnozrnných povrchoch výšky do 3, 80 m</t>
  </si>
  <si>
    <t>2045230868</t>
  </si>
  <si>
    <t>120</t>
  </si>
  <si>
    <t>784452251</t>
  </si>
  <si>
    <t xml:space="preserve">Maľby z maliarskych zmesí Weber - Terranova, umývateľný interiérový náter (IKS) na jemnozrnný podklad výšky do 3, 80 m  </t>
  </si>
  <si>
    <t>-1958593871</t>
  </si>
  <si>
    <t>Práce a dodávky M</t>
  </si>
  <si>
    <t>21-M</t>
  </si>
  <si>
    <t>Elektromontáže</t>
  </si>
  <si>
    <t>121</t>
  </si>
  <si>
    <t>2100 DMTZ-01</t>
  </si>
  <si>
    <t>Demontáž svietidla</t>
  </si>
  <si>
    <t>kus</t>
  </si>
  <si>
    <t>1602191892</t>
  </si>
  <si>
    <t>122</t>
  </si>
  <si>
    <t>2100 DMTZ-02</t>
  </si>
  <si>
    <t>Demontáž zásuviek a vypínačov</t>
  </si>
  <si>
    <t>-931223004</t>
  </si>
  <si>
    <t>123</t>
  </si>
  <si>
    <t>210010-01</t>
  </si>
  <si>
    <t>Montáž  a zapojenie svietidla</t>
  </si>
  <si>
    <t>kpl</t>
  </si>
  <si>
    <t>-1646798237</t>
  </si>
  <si>
    <t>124</t>
  </si>
  <si>
    <t>348130002...1</t>
  </si>
  <si>
    <t>Svietidlo  prisadené nástenné/stropné LED 18W,  IP44, 4000K, vrátane zdroja, komplet</t>
  </si>
  <si>
    <t>128</t>
  </si>
  <si>
    <t>-807095304</t>
  </si>
  <si>
    <t>125</t>
  </si>
  <si>
    <t>210010-02</t>
  </si>
  <si>
    <t>Montáž+dodávka vypínač</t>
  </si>
  <si>
    <t>-1696955027</t>
  </si>
  <si>
    <t>126</t>
  </si>
  <si>
    <t>210010-05</t>
  </si>
  <si>
    <t>Montáž+dodávka - kábel medený CYKY  450/750 V  3x1,5mm2</t>
  </si>
  <si>
    <t>154692541</t>
  </si>
  <si>
    <t>10          "oprava, doplnenie rozvodu pre svietidlá</t>
  </si>
  <si>
    <t>127</t>
  </si>
  <si>
    <t>210010-09</t>
  </si>
  <si>
    <t>Skúšky, revízie, revízna správa</t>
  </si>
  <si>
    <t>661415170</t>
  </si>
  <si>
    <t>210010-10</t>
  </si>
  <si>
    <t xml:space="preserve">Overenie skutkového stavu elektroinštalačných rozvodov v sociálnych zariadeniach , príprava </t>
  </si>
  <si>
    <t>-1698160359</t>
  </si>
  <si>
    <t>ZOZNAM FIGÚR</t>
  </si>
  <si>
    <t>Výmera</t>
  </si>
  <si>
    <t>Použitie figúry:</t>
  </si>
  <si>
    <t>SDKpodhlad</t>
  </si>
  <si>
    <t>1,8*(1,4+0,15+1,03+1,44+0,15)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</si>
</sst>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3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5" fillId="5" borderId="0" xfId="0" applyFont="1" applyFill="1" applyAlignment="1">
      <alignment horizontal="left" vertical="center"/>
    </xf>
    <xf numFmtId="4" fontId="25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0" fontId="2" fillId="6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>
      <selection activeCell="AD17" sqref="AD17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33" width="2.570312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x14ac:dyDescent="0.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" customHeight="1" x14ac:dyDescent="0.2">
      <c r="AR2" s="218" t="s">
        <v>5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S2" s="16" t="s">
        <v>6</v>
      </c>
      <c r="BT2" s="16" t="s">
        <v>7</v>
      </c>
    </row>
    <row r="3" spans="1:74" s="1" customFormat="1" ht="6.9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" customHeight="1" x14ac:dyDescent="0.2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pans="1:74" s="1" customFormat="1" ht="12" customHeight="1" x14ac:dyDescent="0.2">
      <c r="B5" s="19"/>
      <c r="D5" s="23" t="s">
        <v>12</v>
      </c>
      <c r="K5" s="252" t="s">
        <v>13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R5" s="19"/>
      <c r="BE5" s="249" t="s">
        <v>14</v>
      </c>
      <c r="BS5" s="16" t="s">
        <v>6</v>
      </c>
    </row>
    <row r="6" spans="1:74" s="1" customFormat="1" ht="36.9" customHeight="1" x14ac:dyDescent="0.2">
      <c r="B6" s="19"/>
      <c r="D6" s="25" t="s">
        <v>15</v>
      </c>
      <c r="K6" s="253" t="s">
        <v>16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R6" s="19"/>
      <c r="BE6" s="250"/>
      <c r="BS6" s="16" t="s">
        <v>6</v>
      </c>
    </row>
    <row r="7" spans="1:74" s="1" customFormat="1" ht="12" customHeight="1" x14ac:dyDescent="0.2">
      <c r="B7" s="19"/>
      <c r="D7" s="26" t="s">
        <v>17</v>
      </c>
      <c r="K7" s="24" t="s">
        <v>1</v>
      </c>
      <c r="AK7" s="26" t="s">
        <v>18</v>
      </c>
      <c r="AN7" s="24" t="s">
        <v>1</v>
      </c>
      <c r="AR7" s="19"/>
      <c r="BE7" s="250"/>
      <c r="BS7" s="16" t="s">
        <v>6</v>
      </c>
    </row>
    <row r="8" spans="1:74" s="1" customFormat="1" ht="12" customHeight="1" x14ac:dyDescent="0.2">
      <c r="B8" s="19"/>
      <c r="D8" s="26" t="s">
        <v>19</v>
      </c>
      <c r="K8" s="24" t="s">
        <v>20</v>
      </c>
      <c r="AK8" s="26" t="s">
        <v>21</v>
      </c>
      <c r="AN8" s="216">
        <v>44397</v>
      </c>
      <c r="AR8" s="19"/>
      <c r="BE8" s="250"/>
      <c r="BS8" s="16" t="s">
        <v>6</v>
      </c>
    </row>
    <row r="9" spans="1:74" s="1" customFormat="1" ht="14.4" customHeight="1" x14ac:dyDescent="0.2">
      <c r="B9" s="19"/>
      <c r="AR9" s="19"/>
      <c r="BE9" s="250"/>
      <c r="BS9" s="16" t="s">
        <v>6</v>
      </c>
    </row>
    <row r="10" spans="1:74" s="1" customFormat="1" ht="12" customHeight="1" x14ac:dyDescent="0.2">
      <c r="B10" s="19"/>
      <c r="D10" s="26" t="s">
        <v>22</v>
      </c>
      <c r="AK10" s="26" t="s">
        <v>23</v>
      </c>
      <c r="AN10" s="24" t="s">
        <v>1</v>
      </c>
      <c r="AR10" s="19"/>
      <c r="BE10" s="250"/>
      <c r="BS10" s="16" t="s">
        <v>6</v>
      </c>
    </row>
    <row r="11" spans="1:74" s="1" customFormat="1" ht="18.45" customHeight="1" x14ac:dyDescent="0.2">
      <c r="B11" s="19"/>
      <c r="E11" s="24" t="s">
        <v>24</v>
      </c>
      <c r="AK11" s="26" t="s">
        <v>25</v>
      </c>
      <c r="AN11" s="24" t="s">
        <v>1</v>
      </c>
      <c r="AR11" s="19"/>
      <c r="BE11" s="250"/>
      <c r="BS11" s="16" t="s">
        <v>6</v>
      </c>
    </row>
    <row r="12" spans="1:74" s="1" customFormat="1" ht="6.9" customHeight="1" x14ac:dyDescent="0.2">
      <c r="B12" s="19"/>
      <c r="AR12" s="19"/>
      <c r="BE12" s="250"/>
      <c r="BS12" s="16" t="s">
        <v>6</v>
      </c>
    </row>
    <row r="13" spans="1:74" s="1" customFormat="1" ht="12" customHeight="1" x14ac:dyDescent="0.2">
      <c r="B13" s="19"/>
      <c r="D13" s="26" t="s">
        <v>26</v>
      </c>
      <c r="AK13" s="26" t="s">
        <v>23</v>
      </c>
      <c r="AN13" s="28" t="s">
        <v>27</v>
      </c>
      <c r="AR13" s="19"/>
      <c r="BE13" s="250"/>
      <c r="BS13" s="16" t="s">
        <v>6</v>
      </c>
    </row>
    <row r="14" spans="1:74" ht="13.2" x14ac:dyDescent="0.2">
      <c r="B14" s="19"/>
      <c r="E14" s="254" t="s">
        <v>27</v>
      </c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6" t="s">
        <v>25</v>
      </c>
      <c r="AN14" s="28" t="s">
        <v>27</v>
      </c>
      <c r="AR14" s="19"/>
      <c r="BE14" s="250"/>
      <c r="BS14" s="16" t="s">
        <v>6</v>
      </c>
    </row>
    <row r="15" spans="1:74" s="1" customFormat="1" ht="6.9" customHeight="1" x14ac:dyDescent="0.2">
      <c r="B15" s="19"/>
      <c r="AR15" s="19"/>
      <c r="BE15" s="250"/>
      <c r="BS15" s="16" t="s">
        <v>3</v>
      </c>
    </row>
    <row r="16" spans="1:74" s="1" customFormat="1" ht="12" customHeight="1" x14ac:dyDescent="0.2">
      <c r="B16" s="19"/>
      <c r="D16" s="26" t="s">
        <v>28</v>
      </c>
      <c r="AK16" s="26" t="s">
        <v>23</v>
      </c>
      <c r="AN16" s="24" t="s">
        <v>1</v>
      </c>
      <c r="AR16" s="19"/>
      <c r="BE16" s="250"/>
      <c r="BS16" s="16" t="s">
        <v>3</v>
      </c>
    </row>
    <row r="17" spans="1:71" s="1" customFormat="1" ht="18.45" customHeight="1" x14ac:dyDescent="0.2">
      <c r="B17" s="19"/>
      <c r="E17" s="24" t="s">
        <v>20</v>
      </c>
      <c r="AK17" s="26" t="s">
        <v>25</v>
      </c>
      <c r="AN17" s="24" t="s">
        <v>1</v>
      </c>
      <c r="AR17" s="19"/>
      <c r="BE17" s="250"/>
      <c r="BS17" s="16" t="s">
        <v>29</v>
      </c>
    </row>
    <row r="18" spans="1:71" s="1" customFormat="1" ht="6.9" customHeight="1" x14ac:dyDescent="0.2">
      <c r="B18" s="19"/>
      <c r="AR18" s="19"/>
      <c r="BE18" s="250"/>
      <c r="BS18" s="16" t="s">
        <v>6</v>
      </c>
    </row>
    <row r="19" spans="1:71" s="1" customFormat="1" ht="12" customHeight="1" x14ac:dyDescent="0.2">
      <c r="B19" s="19"/>
      <c r="D19" s="26" t="s">
        <v>30</v>
      </c>
      <c r="AK19" s="26" t="s">
        <v>23</v>
      </c>
      <c r="AN19" s="24" t="s">
        <v>1</v>
      </c>
      <c r="AR19" s="19"/>
      <c r="BE19" s="250"/>
      <c r="BS19" s="16" t="s">
        <v>6</v>
      </c>
    </row>
    <row r="20" spans="1:71" s="1" customFormat="1" ht="18.45" customHeight="1" x14ac:dyDescent="0.2">
      <c r="B20" s="19"/>
      <c r="E20" s="217"/>
      <c r="AK20" s="26" t="s">
        <v>25</v>
      </c>
      <c r="AN20" s="24" t="s">
        <v>1</v>
      </c>
      <c r="AR20" s="19"/>
      <c r="BE20" s="250"/>
      <c r="BS20" s="16" t="s">
        <v>29</v>
      </c>
    </row>
    <row r="21" spans="1:71" s="1" customFormat="1" ht="6.9" customHeight="1" x14ac:dyDescent="0.2">
      <c r="B21" s="19"/>
      <c r="AR21" s="19"/>
      <c r="BE21" s="250"/>
    </row>
    <row r="22" spans="1:71" s="1" customFormat="1" ht="12" customHeight="1" x14ac:dyDescent="0.2">
      <c r="B22" s="19"/>
      <c r="D22" s="26" t="s">
        <v>31</v>
      </c>
      <c r="AR22" s="19"/>
      <c r="BE22" s="250"/>
    </row>
    <row r="23" spans="1:71" s="1" customFormat="1" ht="16.5" customHeight="1" x14ac:dyDescent="0.2">
      <c r="B23" s="19"/>
      <c r="E23" s="256" t="s">
        <v>1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R23" s="19"/>
      <c r="BE23" s="250"/>
    </row>
    <row r="24" spans="1:71" s="1" customFormat="1" ht="6.9" customHeight="1" x14ac:dyDescent="0.2">
      <c r="B24" s="19"/>
      <c r="AR24" s="19"/>
      <c r="BE24" s="250"/>
    </row>
    <row r="25" spans="1:71" s="1" customFormat="1" ht="6.9" customHeight="1" x14ac:dyDescent="0.2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50"/>
    </row>
    <row r="26" spans="1:71" s="2" customFormat="1" ht="25.95" customHeight="1" x14ac:dyDescent="0.2">
      <c r="A26" s="31"/>
      <c r="B26" s="32"/>
      <c r="C26" s="31"/>
      <c r="D26" s="33" t="s">
        <v>32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57">
        <f>ROUND(AG94,2)</f>
        <v>0</v>
      </c>
      <c r="AL26" s="258"/>
      <c r="AM26" s="258"/>
      <c r="AN26" s="258"/>
      <c r="AO26" s="258"/>
      <c r="AP26" s="31"/>
      <c r="AQ26" s="31"/>
      <c r="AR26" s="32"/>
      <c r="BE26" s="250"/>
    </row>
    <row r="27" spans="1:71" s="2" customFormat="1" ht="6.9" customHeight="1" x14ac:dyDescent="0.2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50"/>
    </row>
    <row r="28" spans="1:71" s="2" customFormat="1" ht="13.2" x14ac:dyDescent="0.2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59" t="s">
        <v>33</v>
      </c>
      <c r="M28" s="259"/>
      <c r="N28" s="259"/>
      <c r="O28" s="259"/>
      <c r="P28" s="259"/>
      <c r="Q28" s="31"/>
      <c r="R28" s="31"/>
      <c r="S28" s="31"/>
      <c r="T28" s="31"/>
      <c r="U28" s="31"/>
      <c r="V28" s="31"/>
      <c r="W28" s="259" t="s">
        <v>34</v>
      </c>
      <c r="X28" s="259"/>
      <c r="Y28" s="259"/>
      <c r="Z28" s="259"/>
      <c r="AA28" s="259"/>
      <c r="AB28" s="259"/>
      <c r="AC28" s="259"/>
      <c r="AD28" s="259"/>
      <c r="AE28" s="259"/>
      <c r="AF28" s="31"/>
      <c r="AG28" s="31"/>
      <c r="AH28" s="31"/>
      <c r="AI28" s="31"/>
      <c r="AJ28" s="31"/>
      <c r="AK28" s="259" t="s">
        <v>35</v>
      </c>
      <c r="AL28" s="259"/>
      <c r="AM28" s="259"/>
      <c r="AN28" s="259"/>
      <c r="AO28" s="259"/>
      <c r="AP28" s="31"/>
      <c r="AQ28" s="31"/>
      <c r="AR28" s="32"/>
      <c r="BE28" s="250"/>
    </row>
    <row r="29" spans="1:71" s="3" customFormat="1" ht="14.4" customHeight="1" x14ac:dyDescent="0.2">
      <c r="B29" s="36"/>
      <c r="D29" s="26" t="s">
        <v>36</v>
      </c>
      <c r="F29" s="37" t="s">
        <v>37</v>
      </c>
      <c r="L29" s="241">
        <v>0.2</v>
      </c>
      <c r="M29" s="240"/>
      <c r="N29" s="240"/>
      <c r="O29" s="240"/>
      <c r="P29" s="240"/>
      <c r="Q29" s="38"/>
      <c r="R29" s="38"/>
      <c r="S29" s="38"/>
      <c r="T29" s="38"/>
      <c r="U29" s="38"/>
      <c r="V29" s="38"/>
      <c r="W29" s="239">
        <f>ROUND(AZ94, 2)</f>
        <v>0</v>
      </c>
      <c r="X29" s="240"/>
      <c r="Y29" s="240"/>
      <c r="Z29" s="240"/>
      <c r="AA29" s="240"/>
      <c r="AB29" s="240"/>
      <c r="AC29" s="240"/>
      <c r="AD29" s="240"/>
      <c r="AE29" s="240"/>
      <c r="AF29" s="38"/>
      <c r="AG29" s="38"/>
      <c r="AH29" s="38"/>
      <c r="AI29" s="38"/>
      <c r="AJ29" s="38"/>
      <c r="AK29" s="239">
        <f>ROUND(AV94, 2)</f>
        <v>0</v>
      </c>
      <c r="AL29" s="240"/>
      <c r="AM29" s="240"/>
      <c r="AN29" s="240"/>
      <c r="AO29" s="240"/>
      <c r="AP29" s="38"/>
      <c r="AQ29" s="38"/>
      <c r="AR29" s="39"/>
      <c r="AS29" s="38"/>
      <c r="AT29" s="38"/>
      <c r="AU29" s="38"/>
      <c r="AV29" s="38"/>
      <c r="AW29" s="38"/>
      <c r="AX29" s="38"/>
      <c r="AY29" s="38"/>
      <c r="AZ29" s="38"/>
      <c r="BE29" s="251"/>
    </row>
    <row r="30" spans="1:71" s="3" customFormat="1" ht="14.4" customHeight="1" x14ac:dyDescent="0.2">
      <c r="B30" s="36"/>
      <c r="F30" s="37" t="s">
        <v>38</v>
      </c>
      <c r="L30" s="241">
        <v>0.2</v>
      </c>
      <c r="M30" s="240"/>
      <c r="N30" s="240"/>
      <c r="O30" s="240"/>
      <c r="P30" s="240"/>
      <c r="Q30" s="38"/>
      <c r="R30" s="38"/>
      <c r="S30" s="38"/>
      <c r="T30" s="38"/>
      <c r="U30" s="38"/>
      <c r="V30" s="38"/>
      <c r="W30" s="239">
        <f>ROUND(BA94, 2)</f>
        <v>0</v>
      </c>
      <c r="X30" s="240"/>
      <c r="Y30" s="240"/>
      <c r="Z30" s="240"/>
      <c r="AA30" s="240"/>
      <c r="AB30" s="240"/>
      <c r="AC30" s="240"/>
      <c r="AD30" s="240"/>
      <c r="AE30" s="240"/>
      <c r="AF30" s="38"/>
      <c r="AG30" s="38"/>
      <c r="AH30" s="38"/>
      <c r="AI30" s="38"/>
      <c r="AJ30" s="38"/>
      <c r="AK30" s="239">
        <f>ROUND(AW94, 2)</f>
        <v>0</v>
      </c>
      <c r="AL30" s="240"/>
      <c r="AM30" s="240"/>
      <c r="AN30" s="240"/>
      <c r="AO30" s="240"/>
      <c r="AP30" s="38"/>
      <c r="AQ30" s="38"/>
      <c r="AR30" s="39"/>
      <c r="AS30" s="38"/>
      <c r="AT30" s="38"/>
      <c r="AU30" s="38"/>
      <c r="AV30" s="38"/>
      <c r="AW30" s="38"/>
      <c r="AX30" s="38"/>
      <c r="AY30" s="38"/>
      <c r="AZ30" s="38"/>
      <c r="BE30" s="251"/>
    </row>
    <row r="31" spans="1:71" s="3" customFormat="1" ht="14.4" hidden="1" customHeight="1" x14ac:dyDescent="0.2">
      <c r="B31" s="36"/>
      <c r="F31" s="26" t="s">
        <v>39</v>
      </c>
      <c r="L31" s="248">
        <v>0.2</v>
      </c>
      <c r="M31" s="247"/>
      <c r="N31" s="247"/>
      <c r="O31" s="247"/>
      <c r="P31" s="247"/>
      <c r="W31" s="246">
        <f>ROUND(BB94, 2)</f>
        <v>0</v>
      </c>
      <c r="X31" s="247"/>
      <c r="Y31" s="247"/>
      <c r="Z31" s="247"/>
      <c r="AA31" s="247"/>
      <c r="AB31" s="247"/>
      <c r="AC31" s="247"/>
      <c r="AD31" s="247"/>
      <c r="AE31" s="247"/>
      <c r="AK31" s="246">
        <v>0</v>
      </c>
      <c r="AL31" s="247"/>
      <c r="AM31" s="247"/>
      <c r="AN31" s="247"/>
      <c r="AO31" s="247"/>
      <c r="AR31" s="36"/>
      <c r="BE31" s="251"/>
    </row>
    <row r="32" spans="1:71" s="3" customFormat="1" ht="14.4" hidden="1" customHeight="1" x14ac:dyDescent="0.2">
      <c r="B32" s="36"/>
      <c r="F32" s="26" t="s">
        <v>40</v>
      </c>
      <c r="L32" s="248">
        <v>0.2</v>
      </c>
      <c r="M32" s="247"/>
      <c r="N32" s="247"/>
      <c r="O32" s="247"/>
      <c r="P32" s="247"/>
      <c r="W32" s="246">
        <f>ROUND(BC94, 2)</f>
        <v>0</v>
      </c>
      <c r="X32" s="247"/>
      <c r="Y32" s="247"/>
      <c r="Z32" s="247"/>
      <c r="AA32" s="247"/>
      <c r="AB32" s="247"/>
      <c r="AC32" s="247"/>
      <c r="AD32" s="247"/>
      <c r="AE32" s="247"/>
      <c r="AK32" s="246">
        <v>0</v>
      </c>
      <c r="AL32" s="247"/>
      <c r="AM32" s="247"/>
      <c r="AN32" s="247"/>
      <c r="AO32" s="247"/>
      <c r="AR32" s="36"/>
      <c r="BE32" s="251"/>
    </row>
    <row r="33" spans="1:57" s="3" customFormat="1" ht="14.4" hidden="1" customHeight="1" x14ac:dyDescent="0.2">
      <c r="B33" s="36"/>
      <c r="F33" s="37" t="s">
        <v>41</v>
      </c>
      <c r="L33" s="241">
        <v>0</v>
      </c>
      <c r="M33" s="240"/>
      <c r="N33" s="240"/>
      <c r="O33" s="240"/>
      <c r="P33" s="240"/>
      <c r="Q33" s="38"/>
      <c r="R33" s="38"/>
      <c r="S33" s="38"/>
      <c r="T33" s="38"/>
      <c r="U33" s="38"/>
      <c r="V33" s="38"/>
      <c r="W33" s="239">
        <f>ROUND(BD94, 2)</f>
        <v>0</v>
      </c>
      <c r="X33" s="240"/>
      <c r="Y33" s="240"/>
      <c r="Z33" s="240"/>
      <c r="AA33" s="240"/>
      <c r="AB33" s="240"/>
      <c r="AC33" s="240"/>
      <c r="AD33" s="240"/>
      <c r="AE33" s="240"/>
      <c r="AF33" s="38"/>
      <c r="AG33" s="38"/>
      <c r="AH33" s="38"/>
      <c r="AI33" s="38"/>
      <c r="AJ33" s="38"/>
      <c r="AK33" s="239">
        <v>0</v>
      </c>
      <c r="AL33" s="240"/>
      <c r="AM33" s="240"/>
      <c r="AN33" s="240"/>
      <c r="AO33" s="240"/>
      <c r="AP33" s="38"/>
      <c r="AQ33" s="38"/>
      <c r="AR33" s="39"/>
      <c r="AS33" s="38"/>
      <c r="AT33" s="38"/>
      <c r="AU33" s="38"/>
      <c r="AV33" s="38"/>
      <c r="AW33" s="38"/>
      <c r="AX33" s="38"/>
      <c r="AY33" s="38"/>
      <c r="AZ33" s="38"/>
      <c r="BE33" s="251"/>
    </row>
    <row r="34" spans="1:57" s="2" customFormat="1" ht="6.9" customHeight="1" x14ac:dyDescent="0.2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50"/>
    </row>
    <row r="35" spans="1:57" s="2" customFormat="1" ht="25.95" customHeight="1" x14ac:dyDescent="0.2">
      <c r="A35" s="31"/>
      <c r="B35" s="32"/>
      <c r="C35" s="40"/>
      <c r="D35" s="41" t="s">
        <v>42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43</v>
      </c>
      <c r="U35" s="42"/>
      <c r="V35" s="42"/>
      <c r="W35" s="42"/>
      <c r="X35" s="242" t="s">
        <v>44</v>
      </c>
      <c r="Y35" s="243"/>
      <c r="Z35" s="243"/>
      <c r="AA35" s="243"/>
      <c r="AB35" s="243"/>
      <c r="AC35" s="42"/>
      <c r="AD35" s="42"/>
      <c r="AE35" s="42"/>
      <c r="AF35" s="42"/>
      <c r="AG35" s="42"/>
      <c r="AH35" s="42"/>
      <c r="AI35" s="42"/>
      <c r="AJ35" s="42"/>
      <c r="AK35" s="244">
        <f>SUM(AK26:AK33)</f>
        <v>0</v>
      </c>
      <c r="AL35" s="243"/>
      <c r="AM35" s="243"/>
      <c r="AN35" s="243"/>
      <c r="AO35" s="245"/>
      <c r="AP35" s="40"/>
      <c r="AQ35" s="40"/>
      <c r="AR35" s="32"/>
      <c r="BE35" s="31"/>
    </row>
    <row r="36" spans="1:57" s="2" customFormat="1" ht="6.9" customHeight="1" x14ac:dyDescent="0.2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" customHeight="1" x14ac:dyDescent="0.2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1" customFormat="1" ht="14.4" customHeight="1" x14ac:dyDescent="0.2">
      <c r="B38" s="19"/>
      <c r="AR38" s="19"/>
    </row>
    <row r="39" spans="1:57" s="1" customFormat="1" ht="14.4" customHeight="1" x14ac:dyDescent="0.2">
      <c r="B39" s="19"/>
      <c r="AR39" s="19"/>
    </row>
    <row r="40" spans="1:57" s="1" customFormat="1" ht="14.4" customHeight="1" x14ac:dyDescent="0.2">
      <c r="B40" s="19"/>
      <c r="AR40" s="19"/>
    </row>
    <row r="41" spans="1:57" s="1" customFormat="1" ht="14.4" customHeight="1" x14ac:dyDescent="0.2">
      <c r="B41" s="19"/>
      <c r="AR41" s="19"/>
    </row>
    <row r="42" spans="1:57" s="1" customFormat="1" ht="14.4" customHeight="1" x14ac:dyDescent="0.2">
      <c r="B42" s="19"/>
      <c r="AR42" s="19"/>
    </row>
    <row r="43" spans="1:57" s="1" customFormat="1" ht="14.4" customHeight="1" x14ac:dyDescent="0.2">
      <c r="B43" s="19"/>
      <c r="AR43" s="19"/>
    </row>
    <row r="44" spans="1:57" s="1" customFormat="1" ht="14.4" customHeight="1" x14ac:dyDescent="0.2">
      <c r="B44" s="19"/>
      <c r="AR44" s="19"/>
    </row>
    <row r="45" spans="1:57" s="1" customFormat="1" ht="14.4" customHeight="1" x14ac:dyDescent="0.2">
      <c r="B45" s="19"/>
      <c r="AR45" s="19"/>
    </row>
    <row r="46" spans="1:57" s="1" customFormat="1" ht="14.4" customHeight="1" x14ac:dyDescent="0.2">
      <c r="B46" s="19"/>
      <c r="AR46" s="19"/>
    </row>
    <row r="47" spans="1:57" s="1" customFormat="1" ht="14.4" customHeight="1" x14ac:dyDescent="0.2">
      <c r="B47" s="19"/>
      <c r="AR47" s="19"/>
    </row>
    <row r="48" spans="1:57" s="1" customFormat="1" ht="14.4" customHeight="1" x14ac:dyDescent="0.2">
      <c r="B48" s="19"/>
      <c r="AR48" s="19"/>
    </row>
    <row r="49" spans="1:57" s="2" customFormat="1" ht="14.4" customHeight="1" x14ac:dyDescent="0.2">
      <c r="B49" s="44"/>
      <c r="D49" s="45" t="s">
        <v>45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46</v>
      </c>
      <c r="AI49" s="46"/>
      <c r="AJ49" s="46"/>
      <c r="AK49" s="46"/>
      <c r="AL49" s="46"/>
      <c r="AM49" s="46"/>
      <c r="AN49" s="46"/>
      <c r="AO49" s="46"/>
      <c r="AR49" s="44"/>
    </row>
    <row r="50" spans="1:57" x14ac:dyDescent="0.2">
      <c r="B50" s="19"/>
      <c r="AR50" s="19"/>
    </row>
    <row r="51" spans="1:57" x14ac:dyDescent="0.2">
      <c r="B51" s="19"/>
      <c r="AR51" s="19"/>
    </row>
    <row r="52" spans="1:57" x14ac:dyDescent="0.2">
      <c r="B52" s="19"/>
      <c r="AR52" s="19"/>
    </row>
    <row r="53" spans="1:57" x14ac:dyDescent="0.2">
      <c r="B53" s="19"/>
      <c r="AR53" s="19"/>
    </row>
    <row r="54" spans="1:57" x14ac:dyDescent="0.2">
      <c r="B54" s="19"/>
      <c r="AR54" s="19"/>
    </row>
    <row r="55" spans="1:57" x14ac:dyDescent="0.2">
      <c r="B55" s="19"/>
      <c r="AR55" s="19"/>
    </row>
    <row r="56" spans="1:57" x14ac:dyDescent="0.2">
      <c r="B56" s="19"/>
      <c r="AR56" s="19"/>
    </row>
    <row r="57" spans="1:57" x14ac:dyDescent="0.2">
      <c r="B57" s="19"/>
      <c r="AR57" s="19"/>
    </row>
    <row r="58" spans="1:57" x14ac:dyDescent="0.2">
      <c r="B58" s="19"/>
      <c r="AR58" s="19"/>
    </row>
    <row r="59" spans="1:57" x14ac:dyDescent="0.2">
      <c r="B59" s="19"/>
      <c r="AR59" s="19"/>
    </row>
    <row r="60" spans="1:57" s="2" customFormat="1" ht="13.2" x14ac:dyDescent="0.2">
      <c r="A60" s="31"/>
      <c r="B60" s="32"/>
      <c r="C60" s="31"/>
      <c r="D60" s="47" t="s">
        <v>47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7" t="s">
        <v>48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7" t="s">
        <v>47</v>
      </c>
      <c r="AI60" s="34"/>
      <c r="AJ60" s="34"/>
      <c r="AK60" s="34"/>
      <c r="AL60" s="34"/>
      <c r="AM60" s="47" t="s">
        <v>48</v>
      </c>
      <c r="AN60" s="34"/>
      <c r="AO60" s="34"/>
      <c r="AP60" s="31"/>
      <c r="AQ60" s="31"/>
      <c r="AR60" s="32"/>
      <c r="BE60" s="31"/>
    </row>
    <row r="61" spans="1:57" x14ac:dyDescent="0.2">
      <c r="B61" s="19"/>
      <c r="AR61" s="19"/>
    </row>
    <row r="62" spans="1:57" x14ac:dyDescent="0.2">
      <c r="B62" s="19"/>
      <c r="AR62" s="19"/>
    </row>
    <row r="63" spans="1:57" x14ac:dyDescent="0.2">
      <c r="B63" s="19"/>
      <c r="AR63" s="19"/>
    </row>
    <row r="64" spans="1:57" s="2" customFormat="1" ht="13.2" x14ac:dyDescent="0.2">
      <c r="A64" s="31"/>
      <c r="B64" s="32"/>
      <c r="C64" s="31"/>
      <c r="D64" s="45" t="s">
        <v>49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5" t="s">
        <v>50</v>
      </c>
      <c r="AI64" s="48"/>
      <c r="AJ64" s="48"/>
      <c r="AK64" s="48"/>
      <c r="AL64" s="48"/>
      <c r="AM64" s="48"/>
      <c r="AN64" s="48"/>
      <c r="AO64" s="48"/>
      <c r="AP64" s="31"/>
      <c r="AQ64" s="31"/>
      <c r="AR64" s="32"/>
      <c r="BE64" s="31"/>
    </row>
    <row r="65" spans="1:57" x14ac:dyDescent="0.2">
      <c r="B65" s="19"/>
      <c r="AR65" s="19"/>
    </row>
    <row r="66" spans="1:57" x14ac:dyDescent="0.2">
      <c r="B66" s="19"/>
      <c r="AR66" s="19"/>
    </row>
    <row r="67" spans="1:57" x14ac:dyDescent="0.2">
      <c r="B67" s="19"/>
      <c r="AR67" s="19"/>
    </row>
    <row r="68" spans="1:57" x14ac:dyDescent="0.2">
      <c r="B68" s="19"/>
      <c r="AR68" s="19"/>
    </row>
    <row r="69" spans="1:57" x14ac:dyDescent="0.2">
      <c r="B69" s="19"/>
      <c r="AR69" s="19"/>
    </row>
    <row r="70" spans="1:57" x14ac:dyDescent="0.2">
      <c r="B70" s="19"/>
      <c r="AR70" s="19"/>
    </row>
    <row r="71" spans="1:57" x14ac:dyDescent="0.2">
      <c r="B71" s="19"/>
      <c r="AR71" s="19"/>
    </row>
    <row r="72" spans="1:57" x14ac:dyDescent="0.2">
      <c r="B72" s="19"/>
      <c r="AR72" s="19"/>
    </row>
    <row r="73" spans="1:57" x14ac:dyDescent="0.2">
      <c r="B73" s="19"/>
      <c r="AR73" s="19"/>
    </row>
    <row r="74" spans="1:57" x14ac:dyDescent="0.2">
      <c r="B74" s="19"/>
      <c r="AR74" s="19"/>
    </row>
    <row r="75" spans="1:57" s="2" customFormat="1" ht="13.2" x14ac:dyDescent="0.2">
      <c r="A75" s="31"/>
      <c r="B75" s="32"/>
      <c r="C75" s="31"/>
      <c r="D75" s="47" t="s">
        <v>47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7" t="s">
        <v>48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7" t="s">
        <v>47</v>
      </c>
      <c r="AI75" s="34"/>
      <c r="AJ75" s="34"/>
      <c r="AK75" s="34"/>
      <c r="AL75" s="34"/>
      <c r="AM75" s="47" t="s">
        <v>48</v>
      </c>
      <c r="AN75" s="34"/>
      <c r="AO75" s="34"/>
      <c r="AP75" s="31"/>
      <c r="AQ75" s="31"/>
      <c r="AR75" s="32"/>
      <c r="BE75" s="31"/>
    </row>
    <row r="76" spans="1:57" s="2" customFormat="1" x14ac:dyDescent="0.2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" customHeight="1" x14ac:dyDescent="0.2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2"/>
      <c r="BE77" s="31"/>
    </row>
    <row r="81" spans="1:90" s="2" customFormat="1" ht="6.9" customHeight="1" x14ac:dyDescent="0.2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2"/>
      <c r="BE81" s="31"/>
    </row>
    <row r="82" spans="1:90" s="2" customFormat="1" ht="24.9" customHeight="1" x14ac:dyDescent="0.2">
      <c r="A82" s="31"/>
      <c r="B82" s="32"/>
      <c r="C82" s="20" t="s">
        <v>51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90" s="2" customFormat="1" ht="6.9" customHeight="1" x14ac:dyDescent="0.2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90" s="4" customFormat="1" ht="12" customHeight="1" x14ac:dyDescent="0.2">
      <c r="B84" s="53"/>
      <c r="C84" s="26" t="s">
        <v>12</v>
      </c>
      <c r="L84" s="4" t="str">
        <f>K5</f>
        <v>BSK21-24</v>
      </c>
      <c r="AR84" s="53"/>
    </row>
    <row r="85" spans="1:90" s="5" customFormat="1" ht="36.9" customHeight="1" x14ac:dyDescent="0.2">
      <c r="B85" s="54"/>
      <c r="C85" s="55" t="s">
        <v>15</v>
      </c>
      <c r="L85" s="230" t="str">
        <f>K6</f>
        <v>SOŠ obchodu a služieb S. Jurkoviča, Sklenárova 1, Bratislava - oprava sociálnych zariadení na II.NP</v>
      </c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R85" s="54"/>
    </row>
    <row r="86" spans="1:90" s="2" customFormat="1" ht="6.9" customHeight="1" x14ac:dyDescent="0.2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90" s="2" customFormat="1" ht="12" customHeight="1" x14ac:dyDescent="0.2">
      <c r="A87" s="31"/>
      <c r="B87" s="32"/>
      <c r="C87" s="26" t="s">
        <v>19</v>
      </c>
      <c r="D87" s="31"/>
      <c r="E87" s="31"/>
      <c r="F87" s="31"/>
      <c r="G87" s="31"/>
      <c r="H87" s="31"/>
      <c r="I87" s="31"/>
      <c r="J87" s="31"/>
      <c r="K87" s="31"/>
      <c r="L87" s="56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21</v>
      </c>
      <c r="AJ87" s="31"/>
      <c r="AK87" s="31"/>
      <c r="AL87" s="31"/>
      <c r="AM87" s="232">
        <f>IF(AN8= "","",AN8)</f>
        <v>44397</v>
      </c>
      <c r="AN87" s="232"/>
      <c r="AO87" s="31"/>
      <c r="AP87" s="31"/>
      <c r="AQ87" s="31"/>
      <c r="AR87" s="32"/>
      <c r="BE87" s="31"/>
    </row>
    <row r="88" spans="1:90" s="2" customFormat="1" ht="6.9" customHeight="1" x14ac:dyDescent="0.2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90" s="2" customFormat="1" ht="15.15" customHeight="1" x14ac:dyDescent="0.2">
      <c r="A89" s="31"/>
      <c r="B89" s="32"/>
      <c r="C89" s="26" t="s">
        <v>22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>SOŠ obchodná a služieb, Sklenárova 1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28</v>
      </c>
      <c r="AJ89" s="31"/>
      <c r="AK89" s="31"/>
      <c r="AL89" s="31"/>
      <c r="AM89" s="233" t="str">
        <f>IF(E17="","",E17)</f>
        <v xml:space="preserve"> </v>
      </c>
      <c r="AN89" s="234"/>
      <c r="AO89" s="234"/>
      <c r="AP89" s="234"/>
      <c r="AQ89" s="31"/>
      <c r="AR89" s="32"/>
      <c r="AS89" s="235" t="s">
        <v>52</v>
      </c>
      <c r="AT89" s="236"/>
      <c r="AU89" s="58"/>
      <c r="AV89" s="58"/>
      <c r="AW89" s="58"/>
      <c r="AX89" s="58"/>
      <c r="AY89" s="58"/>
      <c r="AZ89" s="58"/>
      <c r="BA89" s="58"/>
      <c r="BB89" s="58"/>
      <c r="BC89" s="58"/>
      <c r="BD89" s="59"/>
      <c r="BE89" s="31"/>
    </row>
    <row r="90" spans="1:90" s="2" customFormat="1" ht="15.15" customHeight="1" x14ac:dyDescent="0.2">
      <c r="A90" s="31"/>
      <c r="B90" s="32"/>
      <c r="C90" s="26" t="s">
        <v>26</v>
      </c>
      <c r="D90" s="31"/>
      <c r="E90" s="31"/>
      <c r="F90" s="31"/>
      <c r="G90" s="31"/>
      <c r="H90" s="31"/>
      <c r="I90" s="31"/>
      <c r="J90" s="31"/>
      <c r="K90" s="31"/>
      <c r="L90" s="4" t="str">
        <f>IF(E14= 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30</v>
      </c>
      <c r="AJ90" s="31"/>
      <c r="AK90" s="31"/>
      <c r="AL90" s="31"/>
      <c r="AM90" s="233" t="str">
        <f>IF(E20="","",E20)</f>
        <v/>
      </c>
      <c r="AN90" s="234"/>
      <c r="AO90" s="234"/>
      <c r="AP90" s="234"/>
      <c r="AQ90" s="31"/>
      <c r="AR90" s="32"/>
      <c r="AS90" s="237"/>
      <c r="AT90" s="238"/>
      <c r="AU90" s="60"/>
      <c r="AV90" s="60"/>
      <c r="AW90" s="60"/>
      <c r="AX90" s="60"/>
      <c r="AY90" s="60"/>
      <c r="AZ90" s="60"/>
      <c r="BA90" s="60"/>
      <c r="BB90" s="60"/>
      <c r="BC90" s="60"/>
      <c r="BD90" s="61"/>
      <c r="BE90" s="31"/>
    </row>
    <row r="91" spans="1:90" s="2" customFormat="1" ht="10.8" customHeight="1" x14ac:dyDescent="0.2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37"/>
      <c r="AT91" s="238"/>
      <c r="AU91" s="60"/>
      <c r="AV91" s="60"/>
      <c r="AW91" s="60"/>
      <c r="AX91" s="60"/>
      <c r="AY91" s="60"/>
      <c r="AZ91" s="60"/>
      <c r="BA91" s="60"/>
      <c r="BB91" s="60"/>
      <c r="BC91" s="60"/>
      <c r="BD91" s="61"/>
      <c r="BE91" s="31"/>
    </row>
    <row r="92" spans="1:90" s="2" customFormat="1" ht="29.25" customHeight="1" x14ac:dyDescent="0.2">
      <c r="A92" s="31"/>
      <c r="B92" s="32"/>
      <c r="C92" s="220" t="s">
        <v>53</v>
      </c>
      <c r="D92" s="221"/>
      <c r="E92" s="221"/>
      <c r="F92" s="221"/>
      <c r="G92" s="221"/>
      <c r="H92" s="62"/>
      <c r="I92" s="222" t="s">
        <v>54</v>
      </c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3" t="s">
        <v>55</v>
      </c>
      <c r="AH92" s="221"/>
      <c r="AI92" s="221"/>
      <c r="AJ92" s="221"/>
      <c r="AK92" s="221"/>
      <c r="AL92" s="221"/>
      <c r="AM92" s="221"/>
      <c r="AN92" s="222" t="s">
        <v>56</v>
      </c>
      <c r="AO92" s="221"/>
      <c r="AP92" s="224"/>
      <c r="AQ92" s="63" t="s">
        <v>57</v>
      </c>
      <c r="AR92" s="32"/>
      <c r="AS92" s="64" t="s">
        <v>58</v>
      </c>
      <c r="AT92" s="65" t="s">
        <v>59</v>
      </c>
      <c r="AU92" s="65" t="s">
        <v>60</v>
      </c>
      <c r="AV92" s="65" t="s">
        <v>61</v>
      </c>
      <c r="AW92" s="65" t="s">
        <v>62</v>
      </c>
      <c r="AX92" s="65" t="s">
        <v>63</v>
      </c>
      <c r="AY92" s="65" t="s">
        <v>64</v>
      </c>
      <c r="AZ92" s="65" t="s">
        <v>65</v>
      </c>
      <c r="BA92" s="65" t="s">
        <v>66</v>
      </c>
      <c r="BB92" s="65" t="s">
        <v>67</v>
      </c>
      <c r="BC92" s="65" t="s">
        <v>68</v>
      </c>
      <c r="BD92" s="66" t="s">
        <v>69</v>
      </c>
      <c r="BE92" s="31"/>
    </row>
    <row r="93" spans="1:90" s="2" customFormat="1" ht="10.8" customHeight="1" x14ac:dyDescent="0.2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7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9"/>
      <c r="BE93" s="31"/>
    </row>
    <row r="94" spans="1:90" s="6" customFormat="1" ht="32.4" customHeight="1" x14ac:dyDescent="0.2">
      <c r="B94" s="70"/>
      <c r="C94" s="71" t="s">
        <v>70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228">
        <f>ROUND(AG95,2)</f>
        <v>0</v>
      </c>
      <c r="AH94" s="228"/>
      <c r="AI94" s="228"/>
      <c r="AJ94" s="228"/>
      <c r="AK94" s="228"/>
      <c r="AL94" s="228"/>
      <c r="AM94" s="228"/>
      <c r="AN94" s="229">
        <f>SUM(AG94,AT94)</f>
        <v>0</v>
      </c>
      <c r="AO94" s="229"/>
      <c r="AP94" s="229"/>
      <c r="AQ94" s="74" t="s">
        <v>1</v>
      </c>
      <c r="AR94" s="70"/>
      <c r="AS94" s="75">
        <f>ROUND(AS95,2)</f>
        <v>0</v>
      </c>
      <c r="AT94" s="76">
        <f>ROUND(SUM(AV94:AW94),2)</f>
        <v>0</v>
      </c>
      <c r="AU94" s="77">
        <f>ROUND(AU95,5)</f>
        <v>0</v>
      </c>
      <c r="AV94" s="76">
        <f>ROUND(AZ94*L29,2)</f>
        <v>0</v>
      </c>
      <c r="AW94" s="76">
        <f>ROUND(BA94*L30,2)</f>
        <v>0</v>
      </c>
      <c r="AX94" s="76">
        <f>ROUND(BB94*L29,2)</f>
        <v>0</v>
      </c>
      <c r="AY94" s="76">
        <f>ROUND(BC94*L30,2)</f>
        <v>0</v>
      </c>
      <c r="AZ94" s="76">
        <f>ROUND(AZ95,2)</f>
        <v>0</v>
      </c>
      <c r="BA94" s="76">
        <f>ROUND(BA95,2)</f>
        <v>0</v>
      </c>
      <c r="BB94" s="76">
        <f>ROUND(BB95,2)</f>
        <v>0</v>
      </c>
      <c r="BC94" s="76">
        <f>ROUND(BC95,2)</f>
        <v>0</v>
      </c>
      <c r="BD94" s="78">
        <f>ROUND(BD95,2)</f>
        <v>0</v>
      </c>
      <c r="BS94" s="79" t="s">
        <v>71</v>
      </c>
      <c r="BT94" s="79" t="s">
        <v>72</v>
      </c>
      <c r="BV94" s="79" t="s">
        <v>73</v>
      </c>
      <c r="BW94" s="79" t="s">
        <v>4</v>
      </c>
      <c r="BX94" s="79" t="s">
        <v>74</v>
      </c>
      <c r="CL94" s="79" t="s">
        <v>1</v>
      </c>
    </row>
    <row r="95" spans="1:90" s="7" customFormat="1" ht="37.5" customHeight="1" x14ac:dyDescent="0.2">
      <c r="A95" s="80" t="s">
        <v>75</v>
      </c>
      <c r="B95" s="81"/>
      <c r="C95" s="82"/>
      <c r="D95" s="227" t="s">
        <v>13</v>
      </c>
      <c r="E95" s="227"/>
      <c r="F95" s="227"/>
      <c r="G95" s="227"/>
      <c r="H95" s="227"/>
      <c r="I95" s="83"/>
      <c r="J95" s="227" t="s">
        <v>16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5">
        <f>'BSK21-24 - SOŠ obchodu a ...'!J30</f>
        <v>0</v>
      </c>
      <c r="AH95" s="226"/>
      <c r="AI95" s="226"/>
      <c r="AJ95" s="226"/>
      <c r="AK95" s="226"/>
      <c r="AL95" s="226"/>
      <c r="AM95" s="226"/>
      <c r="AN95" s="225">
        <f>SUM(AG95,AT95)</f>
        <v>0</v>
      </c>
      <c r="AO95" s="226"/>
      <c r="AP95" s="226"/>
      <c r="AQ95" s="84" t="s">
        <v>76</v>
      </c>
      <c r="AR95" s="81"/>
      <c r="AS95" s="85">
        <v>0</v>
      </c>
      <c r="AT95" s="86">
        <f>ROUND(SUM(AV95:AW95),2)</f>
        <v>0</v>
      </c>
      <c r="AU95" s="87">
        <f>'BSK21-24 - SOŠ obchodu a ...'!P141</f>
        <v>0</v>
      </c>
      <c r="AV95" s="86">
        <f>'BSK21-24 - SOŠ obchodu a ...'!J33</f>
        <v>0</v>
      </c>
      <c r="AW95" s="86">
        <f>'BSK21-24 - SOŠ obchodu a ...'!J34</f>
        <v>0</v>
      </c>
      <c r="AX95" s="86">
        <f>'BSK21-24 - SOŠ obchodu a ...'!J35</f>
        <v>0</v>
      </c>
      <c r="AY95" s="86">
        <f>'BSK21-24 - SOŠ obchodu a ...'!J36</f>
        <v>0</v>
      </c>
      <c r="AZ95" s="86">
        <f>'BSK21-24 - SOŠ obchodu a ...'!F33</f>
        <v>0</v>
      </c>
      <c r="BA95" s="86">
        <f>'BSK21-24 - SOŠ obchodu a ...'!F34</f>
        <v>0</v>
      </c>
      <c r="BB95" s="86">
        <f>'BSK21-24 - SOŠ obchodu a ...'!F35</f>
        <v>0</v>
      </c>
      <c r="BC95" s="86">
        <f>'BSK21-24 - SOŠ obchodu a ...'!F36</f>
        <v>0</v>
      </c>
      <c r="BD95" s="88">
        <f>'BSK21-24 - SOŠ obchodu a ...'!F37</f>
        <v>0</v>
      </c>
      <c r="BT95" s="89" t="s">
        <v>77</v>
      </c>
      <c r="BU95" s="89" t="s">
        <v>78</v>
      </c>
      <c r="BV95" s="89" t="s">
        <v>73</v>
      </c>
      <c r="BW95" s="89" t="s">
        <v>4</v>
      </c>
      <c r="BX95" s="89" t="s">
        <v>74</v>
      </c>
      <c r="CL95" s="89" t="s">
        <v>1</v>
      </c>
    </row>
    <row r="96" spans="1:90" s="2" customFormat="1" ht="30" customHeight="1" x14ac:dyDescent="0.2">
      <c r="A96" s="31"/>
      <c r="B96" s="32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2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" customHeight="1" x14ac:dyDescent="0.2">
      <c r="A97" s="31"/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32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BSK21-24 - SOŠ obchodu a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15"/>
  <sheetViews>
    <sheetView showGridLines="0" workbookViewId="0">
      <selection activeCell="H266" sqref="H266"/>
    </sheetView>
  </sheetViews>
  <sheetFormatPr defaultRowHeight="10.199999999999999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56" s="1" customFormat="1" ht="36.9" customHeight="1" x14ac:dyDescent="0.2">
      <c r="L2" s="218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6" t="s">
        <v>4</v>
      </c>
      <c r="AZ2" s="90" t="s">
        <v>79</v>
      </c>
      <c r="BA2" s="90" t="s">
        <v>1</v>
      </c>
      <c r="BB2" s="90" t="s">
        <v>1</v>
      </c>
      <c r="BC2" s="90" t="s">
        <v>80</v>
      </c>
      <c r="BD2" s="90" t="s">
        <v>81</v>
      </c>
    </row>
    <row r="3" spans="1:56" s="1" customFormat="1" ht="6.9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  <c r="AZ3" s="90" t="s">
        <v>82</v>
      </c>
      <c r="BA3" s="90" t="s">
        <v>1</v>
      </c>
      <c r="BB3" s="90" t="s">
        <v>1</v>
      </c>
      <c r="BC3" s="90" t="s">
        <v>83</v>
      </c>
      <c r="BD3" s="90" t="s">
        <v>81</v>
      </c>
    </row>
    <row r="4" spans="1:56" s="1" customFormat="1" ht="24.9" customHeight="1" x14ac:dyDescent="0.2">
      <c r="B4" s="19"/>
      <c r="D4" s="20" t="s">
        <v>84</v>
      </c>
      <c r="L4" s="19"/>
      <c r="M4" s="91" t="s">
        <v>9</v>
      </c>
      <c r="AT4" s="16" t="s">
        <v>3</v>
      </c>
      <c r="AZ4" s="90" t="s">
        <v>85</v>
      </c>
      <c r="BA4" s="90" t="s">
        <v>1</v>
      </c>
      <c r="BB4" s="90" t="s">
        <v>1</v>
      </c>
      <c r="BC4" s="90" t="s">
        <v>86</v>
      </c>
      <c r="BD4" s="90" t="s">
        <v>81</v>
      </c>
    </row>
    <row r="5" spans="1:56" s="1" customFormat="1" ht="6.9" customHeight="1" x14ac:dyDescent="0.2">
      <c r="B5" s="19"/>
      <c r="L5" s="19"/>
      <c r="AZ5" s="90" t="s">
        <v>87</v>
      </c>
      <c r="BA5" s="90" t="s">
        <v>1</v>
      </c>
      <c r="BB5" s="90" t="s">
        <v>1</v>
      </c>
      <c r="BC5" s="90" t="s">
        <v>88</v>
      </c>
      <c r="BD5" s="90" t="s">
        <v>81</v>
      </c>
    </row>
    <row r="6" spans="1:56" s="2" customFormat="1" ht="12" customHeight="1" x14ac:dyDescent="0.2">
      <c r="A6" s="31"/>
      <c r="B6" s="32"/>
      <c r="C6" s="31"/>
      <c r="D6" s="26" t="s">
        <v>15</v>
      </c>
      <c r="E6" s="31"/>
      <c r="F6" s="31"/>
      <c r="G6" s="31"/>
      <c r="H6" s="31"/>
      <c r="I6" s="31"/>
      <c r="J6" s="31"/>
      <c r="K6" s="31"/>
      <c r="L6" s="44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Z6" s="90" t="s">
        <v>89</v>
      </c>
      <c r="BA6" s="90" t="s">
        <v>1</v>
      </c>
      <c r="BB6" s="90" t="s">
        <v>1</v>
      </c>
      <c r="BC6" s="90" t="s">
        <v>90</v>
      </c>
      <c r="BD6" s="90" t="s">
        <v>81</v>
      </c>
    </row>
    <row r="7" spans="1:56" s="2" customFormat="1" ht="30" customHeight="1" x14ac:dyDescent="0.2">
      <c r="A7" s="31"/>
      <c r="B7" s="32"/>
      <c r="C7" s="31"/>
      <c r="D7" s="31"/>
      <c r="E7" s="230" t="s">
        <v>16</v>
      </c>
      <c r="F7" s="262"/>
      <c r="G7" s="262"/>
      <c r="H7" s="262"/>
      <c r="I7" s="31"/>
      <c r="J7" s="31"/>
      <c r="K7" s="31"/>
      <c r="L7" s="44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Z7" s="90" t="s">
        <v>91</v>
      </c>
      <c r="BA7" s="90" t="s">
        <v>1</v>
      </c>
      <c r="BB7" s="90" t="s">
        <v>1</v>
      </c>
      <c r="BC7" s="90" t="s">
        <v>77</v>
      </c>
      <c r="BD7" s="90" t="s">
        <v>81</v>
      </c>
    </row>
    <row r="8" spans="1:56" s="2" customFormat="1" x14ac:dyDescent="0.2">
      <c r="A8" s="31"/>
      <c r="B8" s="32"/>
      <c r="C8" s="31"/>
      <c r="D8" s="31"/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Z8" s="90" t="s">
        <v>92</v>
      </c>
      <c r="BA8" s="90" t="s">
        <v>1</v>
      </c>
      <c r="BB8" s="90" t="s">
        <v>1</v>
      </c>
      <c r="BC8" s="90" t="s">
        <v>93</v>
      </c>
      <c r="BD8" s="90" t="s">
        <v>81</v>
      </c>
    </row>
    <row r="9" spans="1:56" s="2" customFormat="1" ht="12" customHeight="1" x14ac:dyDescent="0.2">
      <c r="A9" s="31"/>
      <c r="B9" s="32"/>
      <c r="C9" s="31"/>
      <c r="D9" s="26" t="s">
        <v>17</v>
      </c>
      <c r="E9" s="31"/>
      <c r="F9" s="24" t="s">
        <v>1</v>
      </c>
      <c r="G9" s="31"/>
      <c r="H9" s="31"/>
      <c r="I9" s="26" t="s">
        <v>18</v>
      </c>
      <c r="J9" s="24" t="s">
        <v>1</v>
      </c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Z9" s="90" t="s">
        <v>94</v>
      </c>
      <c r="BA9" s="90" t="s">
        <v>1</v>
      </c>
      <c r="BB9" s="90" t="s">
        <v>1</v>
      </c>
      <c r="BC9" s="90" t="s">
        <v>95</v>
      </c>
      <c r="BD9" s="90" t="s">
        <v>81</v>
      </c>
    </row>
    <row r="10" spans="1:56" s="2" customFormat="1" ht="12" customHeight="1" x14ac:dyDescent="0.2">
      <c r="A10" s="31"/>
      <c r="B10" s="32"/>
      <c r="C10" s="31"/>
      <c r="D10" s="26" t="s">
        <v>19</v>
      </c>
      <c r="E10" s="31"/>
      <c r="F10" s="24" t="s">
        <v>20</v>
      </c>
      <c r="G10" s="31"/>
      <c r="H10" s="31"/>
      <c r="I10" s="26" t="s">
        <v>21</v>
      </c>
      <c r="J10" s="57">
        <f>'Rekapitulácia stavby'!AN8</f>
        <v>44397</v>
      </c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Z10" s="90" t="s">
        <v>96</v>
      </c>
      <c r="BA10" s="90" t="s">
        <v>1</v>
      </c>
      <c r="BB10" s="90" t="s">
        <v>1</v>
      </c>
      <c r="BC10" s="90" t="s">
        <v>97</v>
      </c>
      <c r="BD10" s="90" t="s">
        <v>81</v>
      </c>
    </row>
    <row r="11" spans="1:56" s="2" customFormat="1" ht="10.8" customHeight="1" x14ac:dyDescent="0.2">
      <c r="A11" s="31"/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Z11" s="90" t="s">
        <v>98</v>
      </c>
      <c r="BA11" s="90" t="s">
        <v>1</v>
      </c>
      <c r="BB11" s="90" t="s">
        <v>1</v>
      </c>
      <c r="BC11" s="90" t="s">
        <v>99</v>
      </c>
      <c r="BD11" s="90" t="s">
        <v>81</v>
      </c>
    </row>
    <row r="12" spans="1:56" s="2" customFormat="1" ht="12" customHeight="1" x14ac:dyDescent="0.2">
      <c r="A12" s="31"/>
      <c r="B12" s="32"/>
      <c r="C12" s="31"/>
      <c r="D12" s="26" t="s">
        <v>22</v>
      </c>
      <c r="E12" s="31"/>
      <c r="F12" s="31"/>
      <c r="G12" s="31"/>
      <c r="H12" s="31"/>
      <c r="I12" s="26" t="s">
        <v>23</v>
      </c>
      <c r="J12" s="24" t="s">
        <v>1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Z12" s="90" t="s">
        <v>100</v>
      </c>
      <c r="BA12" s="90" t="s">
        <v>1</v>
      </c>
      <c r="BB12" s="90" t="s">
        <v>1</v>
      </c>
      <c r="BC12" s="90" t="s">
        <v>101</v>
      </c>
      <c r="BD12" s="90" t="s">
        <v>81</v>
      </c>
    </row>
    <row r="13" spans="1:56" s="2" customFormat="1" ht="18" customHeight="1" x14ac:dyDescent="0.2">
      <c r="A13" s="31"/>
      <c r="B13" s="32"/>
      <c r="C13" s="31"/>
      <c r="D13" s="31"/>
      <c r="E13" s="24" t="s">
        <v>24</v>
      </c>
      <c r="F13" s="31"/>
      <c r="G13" s="31"/>
      <c r="H13" s="31"/>
      <c r="I13" s="26" t="s">
        <v>25</v>
      </c>
      <c r="J13" s="24" t="s">
        <v>1</v>
      </c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Z13" s="90" t="s">
        <v>102</v>
      </c>
      <c r="BA13" s="90" t="s">
        <v>1</v>
      </c>
      <c r="BB13" s="90" t="s">
        <v>1</v>
      </c>
      <c r="BC13" s="90" t="s">
        <v>103</v>
      </c>
      <c r="BD13" s="90" t="s">
        <v>81</v>
      </c>
    </row>
    <row r="14" spans="1:56" s="2" customFormat="1" ht="6.9" customHeight="1" x14ac:dyDescent="0.2">
      <c r="A14" s="31"/>
      <c r="B14" s="32"/>
      <c r="C14" s="31"/>
      <c r="D14" s="31"/>
      <c r="E14" s="31"/>
      <c r="F14" s="31"/>
      <c r="G14" s="31"/>
      <c r="H14" s="31"/>
      <c r="I14" s="31"/>
      <c r="J14" s="31"/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Z14" s="90" t="s">
        <v>104</v>
      </c>
      <c r="BA14" s="90" t="s">
        <v>1</v>
      </c>
      <c r="BB14" s="90" t="s">
        <v>1</v>
      </c>
      <c r="BC14" s="90" t="s">
        <v>105</v>
      </c>
      <c r="BD14" s="90" t="s">
        <v>81</v>
      </c>
    </row>
    <row r="15" spans="1:56" s="2" customFormat="1" ht="12" customHeight="1" x14ac:dyDescent="0.2">
      <c r="A15" s="31"/>
      <c r="B15" s="32"/>
      <c r="C15" s="31"/>
      <c r="D15" s="26" t="s">
        <v>26</v>
      </c>
      <c r="E15" s="31"/>
      <c r="F15" s="31"/>
      <c r="G15" s="31"/>
      <c r="H15" s="31"/>
      <c r="I15" s="26" t="s">
        <v>23</v>
      </c>
      <c r="J15" s="27" t="str">
        <f>'Rekapitulácia stavby'!AN13</f>
        <v>Vyplň údaj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Z15" s="90" t="s">
        <v>106</v>
      </c>
      <c r="BA15" s="90" t="s">
        <v>1</v>
      </c>
      <c r="BB15" s="90" t="s">
        <v>1</v>
      </c>
      <c r="BC15" s="90" t="s">
        <v>107</v>
      </c>
      <c r="BD15" s="90" t="s">
        <v>81</v>
      </c>
    </row>
    <row r="16" spans="1:56" s="2" customFormat="1" ht="18" customHeight="1" x14ac:dyDescent="0.2">
      <c r="A16" s="31"/>
      <c r="B16" s="32"/>
      <c r="C16" s="31"/>
      <c r="D16" s="31"/>
      <c r="E16" s="263" t="str">
        <f>'Rekapitulácia stavby'!E14</f>
        <v>Vyplň údaj</v>
      </c>
      <c r="F16" s="252"/>
      <c r="G16" s="252"/>
      <c r="H16" s="252"/>
      <c r="I16" s="26" t="s">
        <v>25</v>
      </c>
      <c r="J16" s="27" t="str">
        <f>'Rekapitulácia stavby'!AN14</f>
        <v>Vyplň údaj</v>
      </c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Z16" s="90" t="s">
        <v>108</v>
      </c>
      <c r="BA16" s="90" t="s">
        <v>1</v>
      </c>
      <c r="BB16" s="90" t="s">
        <v>1</v>
      </c>
      <c r="BC16" s="90" t="s">
        <v>109</v>
      </c>
      <c r="BD16" s="90" t="s">
        <v>81</v>
      </c>
    </row>
    <row r="17" spans="1:31" s="2" customFormat="1" ht="6.9" customHeight="1" x14ac:dyDescent="0.2">
      <c r="A17" s="31"/>
      <c r="B17" s="32"/>
      <c r="C17" s="31"/>
      <c r="D17" s="31"/>
      <c r="E17" s="31"/>
      <c r="F17" s="31"/>
      <c r="G17" s="31"/>
      <c r="H17" s="31"/>
      <c r="I17" s="31"/>
      <c r="J17" s="31"/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 x14ac:dyDescent="0.2">
      <c r="A18" s="31"/>
      <c r="B18" s="32"/>
      <c r="C18" s="31"/>
      <c r="D18" s="26" t="s">
        <v>28</v>
      </c>
      <c r="E18" s="31"/>
      <c r="F18" s="31"/>
      <c r="G18" s="31"/>
      <c r="H18" s="31"/>
      <c r="I18" s="26" t="s">
        <v>23</v>
      </c>
      <c r="J18" s="24" t="str">
        <f>IF('Rekapitulácia stavby'!AN16="","",'Rekapitulácia stavby'!AN16)</f>
        <v/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 x14ac:dyDescent="0.2">
      <c r="A19" s="31"/>
      <c r="B19" s="32"/>
      <c r="C19" s="31"/>
      <c r="D19" s="31"/>
      <c r="E19" s="24" t="str">
        <f>IF('Rekapitulácia stavby'!E17="","",'Rekapitulácia stavby'!E17)</f>
        <v xml:space="preserve"> </v>
      </c>
      <c r="F19" s="31"/>
      <c r="G19" s="31"/>
      <c r="H19" s="31"/>
      <c r="I19" s="26" t="s">
        <v>25</v>
      </c>
      <c r="J19" s="24" t="str">
        <f>IF('Rekapitulácia stavby'!AN17="","",'Rekapitulácia stavby'!AN17)</f>
        <v/>
      </c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" customHeight="1" x14ac:dyDescent="0.2">
      <c r="A20" s="31"/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 x14ac:dyDescent="0.2">
      <c r="A21" s="31"/>
      <c r="B21" s="32"/>
      <c r="C21" s="31"/>
      <c r="D21" s="26" t="s">
        <v>30</v>
      </c>
      <c r="E21" s="31"/>
      <c r="F21" s="31"/>
      <c r="G21" s="31"/>
      <c r="H21" s="31"/>
      <c r="I21" s="26" t="s">
        <v>23</v>
      </c>
      <c r="J21" s="24" t="s">
        <v>1</v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 x14ac:dyDescent="0.2">
      <c r="A22" s="31"/>
      <c r="B22" s="32"/>
      <c r="C22" s="31"/>
      <c r="D22" s="31"/>
      <c r="E22" s="24"/>
      <c r="F22" s="31"/>
      <c r="G22" s="31"/>
      <c r="H22" s="31"/>
      <c r="I22" s="26" t="s">
        <v>25</v>
      </c>
      <c r="J22" s="24" t="s">
        <v>1</v>
      </c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" customHeight="1" x14ac:dyDescent="0.2">
      <c r="A23" s="31"/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 x14ac:dyDescent="0.2">
      <c r="A24" s="31"/>
      <c r="B24" s="32"/>
      <c r="C24" s="31"/>
      <c r="D24" s="26" t="s">
        <v>31</v>
      </c>
      <c r="E24" s="31"/>
      <c r="F24" s="31"/>
      <c r="G24" s="31"/>
      <c r="H24" s="31"/>
      <c r="I24" s="31"/>
      <c r="J24" s="31"/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 x14ac:dyDescent="0.2">
      <c r="A25" s="92"/>
      <c r="B25" s="93"/>
      <c r="C25" s="92"/>
      <c r="D25" s="92"/>
      <c r="E25" s="256" t="s">
        <v>1</v>
      </c>
      <c r="F25" s="256"/>
      <c r="G25" s="256"/>
      <c r="H25" s="256"/>
      <c r="I25" s="92"/>
      <c r="J25" s="92"/>
      <c r="K25" s="92"/>
      <c r="L25" s="94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</row>
    <row r="26" spans="1:31" s="2" customFormat="1" ht="6.9" customHeight="1" x14ac:dyDescent="0.2">
      <c r="A26" s="31"/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" customHeight="1" x14ac:dyDescent="0.2">
      <c r="A27" s="31"/>
      <c r="B27" s="32"/>
      <c r="C27" s="31"/>
      <c r="D27" s="68"/>
      <c r="E27" s="68"/>
      <c r="F27" s="68"/>
      <c r="G27" s="68"/>
      <c r="H27" s="68"/>
      <c r="I27" s="68"/>
      <c r="J27" s="68"/>
      <c r="K27" s="68"/>
      <c r="L27" s="44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4.4" customHeight="1" x14ac:dyDescent="0.2">
      <c r="A28" s="31"/>
      <c r="B28" s="32"/>
      <c r="C28" s="31"/>
      <c r="D28" s="24" t="s">
        <v>110</v>
      </c>
      <c r="E28" s="31"/>
      <c r="F28" s="31"/>
      <c r="G28" s="31"/>
      <c r="H28" s="31"/>
      <c r="I28" s="31"/>
      <c r="J28" s="95">
        <f>J94</f>
        <v>0</v>
      </c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14.4" customHeight="1" x14ac:dyDescent="0.2">
      <c r="A29" s="31"/>
      <c r="B29" s="32"/>
      <c r="C29" s="31"/>
      <c r="D29" s="96" t="s">
        <v>111</v>
      </c>
      <c r="E29" s="31"/>
      <c r="F29" s="31"/>
      <c r="G29" s="31"/>
      <c r="H29" s="31"/>
      <c r="I29" s="31"/>
      <c r="J29" s="95">
        <f>J116</f>
        <v>0</v>
      </c>
      <c r="K29" s="31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5" customHeight="1" x14ac:dyDescent="0.2">
      <c r="A30" s="31"/>
      <c r="B30" s="32"/>
      <c r="C30" s="31"/>
      <c r="D30" s="97" t="s">
        <v>32</v>
      </c>
      <c r="E30" s="31"/>
      <c r="F30" s="31"/>
      <c r="G30" s="31"/>
      <c r="H30" s="31"/>
      <c r="I30" s="31"/>
      <c r="J30" s="73">
        <f>ROUND(J28 + J29, 2)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 x14ac:dyDescent="0.2">
      <c r="A31" s="31"/>
      <c r="B31" s="32"/>
      <c r="C31" s="31"/>
      <c r="D31" s="68"/>
      <c r="E31" s="68"/>
      <c r="F31" s="68"/>
      <c r="G31" s="68"/>
      <c r="H31" s="68"/>
      <c r="I31" s="68"/>
      <c r="J31" s="68"/>
      <c r="K31" s="68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 x14ac:dyDescent="0.2">
      <c r="A32" s="31"/>
      <c r="B32" s="32"/>
      <c r="C32" s="31"/>
      <c r="D32" s="31"/>
      <c r="E32" s="31"/>
      <c r="F32" s="35" t="s">
        <v>34</v>
      </c>
      <c r="G32" s="31"/>
      <c r="H32" s="31"/>
      <c r="I32" s="35" t="s">
        <v>33</v>
      </c>
      <c r="J32" s="35" t="s">
        <v>35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 x14ac:dyDescent="0.2">
      <c r="A33" s="31"/>
      <c r="B33" s="32"/>
      <c r="C33" s="31"/>
      <c r="D33" s="98" t="s">
        <v>36</v>
      </c>
      <c r="E33" s="37" t="s">
        <v>37</v>
      </c>
      <c r="F33" s="99">
        <f>ROUND((SUM(BE116:BE123) + SUM(BE141:BE414)),  2)</f>
        <v>0</v>
      </c>
      <c r="G33" s="100"/>
      <c r="H33" s="100"/>
      <c r="I33" s="101">
        <v>0.2</v>
      </c>
      <c r="J33" s="99">
        <f>ROUND(((SUM(BE116:BE123) + SUM(BE141:BE414))*I33),  2)</f>
        <v>0</v>
      </c>
      <c r="K33" s="31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 x14ac:dyDescent="0.2">
      <c r="A34" s="31"/>
      <c r="B34" s="32"/>
      <c r="C34" s="31"/>
      <c r="D34" s="31"/>
      <c r="E34" s="37" t="s">
        <v>38</v>
      </c>
      <c r="F34" s="99">
        <f>ROUND((SUM(BF116:BF123) + SUM(BF141:BF414)),  2)</f>
        <v>0</v>
      </c>
      <c r="G34" s="100"/>
      <c r="H34" s="100"/>
      <c r="I34" s="101">
        <v>0.2</v>
      </c>
      <c r="J34" s="99">
        <f>ROUND(((SUM(BF116:BF123) + SUM(BF141:BF414))*I34),  2)</f>
        <v>0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 x14ac:dyDescent="0.2">
      <c r="A35" s="31"/>
      <c r="B35" s="32"/>
      <c r="C35" s="31"/>
      <c r="D35" s="31"/>
      <c r="E35" s="26" t="s">
        <v>39</v>
      </c>
      <c r="F35" s="102">
        <f>ROUND((SUM(BG116:BG123) + SUM(BG141:BG414)),  2)</f>
        <v>0</v>
      </c>
      <c r="G35" s="31"/>
      <c r="H35" s="31"/>
      <c r="I35" s="103">
        <v>0.2</v>
      </c>
      <c r="J35" s="102">
        <f>0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 x14ac:dyDescent="0.2">
      <c r="A36" s="31"/>
      <c r="B36" s="32"/>
      <c r="C36" s="31"/>
      <c r="D36" s="31"/>
      <c r="E36" s="26" t="s">
        <v>40</v>
      </c>
      <c r="F36" s="102">
        <f>ROUND((SUM(BH116:BH123) + SUM(BH141:BH414)),  2)</f>
        <v>0</v>
      </c>
      <c r="G36" s="31"/>
      <c r="H36" s="31"/>
      <c r="I36" s="103">
        <v>0.2</v>
      </c>
      <c r="J36" s="102">
        <f>0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 x14ac:dyDescent="0.2">
      <c r="A37" s="31"/>
      <c r="B37" s="32"/>
      <c r="C37" s="31"/>
      <c r="D37" s="31"/>
      <c r="E37" s="37" t="s">
        <v>41</v>
      </c>
      <c r="F37" s="99">
        <f>ROUND((SUM(BI116:BI123) + SUM(BI141:BI414)),  2)</f>
        <v>0</v>
      </c>
      <c r="G37" s="100"/>
      <c r="H37" s="100"/>
      <c r="I37" s="101">
        <v>0</v>
      </c>
      <c r="J37" s="99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 x14ac:dyDescent="0.2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5" customHeight="1" x14ac:dyDescent="0.2">
      <c r="A39" s="31"/>
      <c r="B39" s="32"/>
      <c r="C39" s="104"/>
      <c r="D39" s="105" t="s">
        <v>42</v>
      </c>
      <c r="E39" s="62"/>
      <c r="F39" s="62"/>
      <c r="G39" s="106" t="s">
        <v>43</v>
      </c>
      <c r="H39" s="107" t="s">
        <v>44</v>
      </c>
      <c r="I39" s="62"/>
      <c r="J39" s="108">
        <f>SUM(J30:J37)</f>
        <v>0</v>
      </c>
      <c r="K39" s="109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 x14ac:dyDescent="0.2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 x14ac:dyDescent="0.2">
      <c r="B41" s="19"/>
      <c r="L41" s="19"/>
    </row>
    <row r="42" spans="1:31" s="1" customFormat="1" ht="14.4" customHeight="1" x14ac:dyDescent="0.2">
      <c r="B42" s="19"/>
      <c r="L42" s="19"/>
    </row>
    <row r="43" spans="1:31" s="1" customFormat="1" ht="14.4" customHeight="1" x14ac:dyDescent="0.2">
      <c r="B43" s="19"/>
      <c r="L43" s="19"/>
    </row>
    <row r="44" spans="1:31" s="1" customFormat="1" ht="14.4" customHeight="1" x14ac:dyDescent="0.2">
      <c r="B44" s="19"/>
      <c r="L44" s="19"/>
    </row>
    <row r="45" spans="1:31" s="1" customFormat="1" ht="14.4" customHeight="1" x14ac:dyDescent="0.2">
      <c r="B45" s="19"/>
      <c r="L45" s="19"/>
    </row>
    <row r="46" spans="1:31" s="1" customFormat="1" ht="14.4" customHeight="1" x14ac:dyDescent="0.2">
      <c r="B46" s="19"/>
      <c r="L46" s="19"/>
    </row>
    <row r="47" spans="1:31" s="1" customFormat="1" ht="14.4" customHeight="1" x14ac:dyDescent="0.2">
      <c r="B47" s="19"/>
      <c r="L47" s="19"/>
    </row>
    <row r="48" spans="1:31" s="1" customFormat="1" ht="14.4" customHeight="1" x14ac:dyDescent="0.2">
      <c r="B48" s="19"/>
      <c r="L48" s="19"/>
    </row>
    <row r="49" spans="1:31" s="1" customFormat="1" ht="14.4" customHeight="1" x14ac:dyDescent="0.2">
      <c r="B49" s="19"/>
      <c r="L49" s="19"/>
    </row>
    <row r="50" spans="1:31" s="2" customFormat="1" ht="14.4" customHeight="1" x14ac:dyDescent="0.2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 x14ac:dyDescent="0.2">
      <c r="B51" s="19"/>
      <c r="L51" s="19"/>
    </row>
    <row r="52" spans="1:31" x14ac:dyDescent="0.2">
      <c r="B52" s="19"/>
      <c r="L52" s="19"/>
    </row>
    <row r="53" spans="1:31" x14ac:dyDescent="0.2">
      <c r="B53" s="19"/>
      <c r="L53" s="19"/>
    </row>
    <row r="54" spans="1:31" x14ac:dyDescent="0.2">
      <c r="B54" s="19"/>
      <c r="L54" s="19"/>
    </row>
    <row r="55" spans="1:31" x14ac:dyDescent="0.2">
      <c r="B55" s="19"/>
      <c r="L55" s="19"/>
    </row>
    <row r="56" spans="1:31" x14ac:dyDescent="0.2">
      <c r="B56" s="19"/>
      <c r="L56" s="19"/>
    </row>
    <row r="57" spans="1:31" x14ac:dyDescent="0.2">
      <c r="B57" s="19"/>
      <c r="L57" s="19"/>
    </row>
    <row r="58" spans="1:31" x14ac:dyDescent="0.2">
      <c r="B58" s="19"/>
      <c r="L58" s="19"/>
    </row>
    <row r="59" spans="1:31" x14ac:dyDescent="0.2">
      <c r="B59" s="19"/>
      <c r="L59" s="19"/>
    </row>
    <row r="60" spans="1:31" x14ac:dyDescent="0.2">
      <c r="B60" s="19"/>
      <c r="L60" s="19"/>
    </row>
    <row r="61" spans="1:31" s="2" customFormat="1" ht="13.2" x14ac:dyDescent="0.2">
      <c r="A61" s="31"/>
      <c r="B61" s="32"/>
      <c r="C61" s="31"/>
      <c r="D61" s="47" t="s">
        <v>47</v>
      </c>
      <c r="E61" s="34"/>
      <c r="F61" s="110" t="s">
        <v>48</v>
      </c>
      <c r="G61" s="47" t="s">
        <v>47</v>
      </c>
      <c r="H61" s="34"/>
      <c r="I61" s="34"/>
      <c r="J61" s="111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x14ac:dyDescent="0.2">
      <c r="B62" s="19"/>
      <c r="L62" s="19"/>
    </row>
    <row r="63" spans="1:31" x14ac:dyDescent="0.2">
      <c r="B63" s="19"/>
      <c r="L63" s="19"/>
    </row>
    <row r="64" spans="1:31" x14ac:dyDescent="0.2">
      <c r="B64" s="19"/>
      <c r="L64" s="19"/>
    </row>
    <row r="65" spans="1:31" s="2" customFormat="1" ht="13.2" x14ac:dyDescent="0.2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x14ac:dyDescent="0.2">
      <c r="B66" s="19"/>
      <c r="L66" s="19"/>
    </row>
    <row r="67" spans="1:31" x14ac:dyDescent="0.2">
      <c r="B67" s="19"/>
      <c r="L67" s="19"/>
    </row>
    <row r="68" spans="1:31" x14ac:dyDescent="0.2">
      <c r="B68" s="19"/>
      <c r="L68" s="19"/>
    </row>
    <row r="69" spans="1:31" x14ac:dyDescent="0.2">
      <c r="B69" s="19"/>
      <c r="L69" s="19"/>
    </row>
    <row r="70" spans="1:31" x14ac:dyDescent="0.2">
      <c r="B70" s="19"/>
      <c r="L70" s="19"/>
    </row>
    <row r="71" spans="1:31" x14ac:dyDescent="0.2">
      <c r="B71" s="19"/>
      <c r="L71" s="19"/>
    </row>
    <row r="72" spans="1:31" x14ac:dyDescent="0.2">
      <c r="B72" s="19"/>
      <c r="L72" s="19"/>
    </row>
    <row r="73" spans="1:31" x14ac:dyDescent="0.2">
      <c r="B73" s="19"/>
      <c r="L73" s="19"/>
    </row>
    <row r="74" spans="1:31" x14ac:dyDescent="0.2">
      <c r="B74" s="19"/>
      <c r="L74" s="19"/>
    </row>
    <row r="75" spans="1:31" x14ac:dyDescent="0.2">
      <c r="B75" s="19"/>
      <c r="L75" s="19"/>
    </row>
    <row r="76" spans="1:31" s="2" customFormat="1" ht="13.2" x14ac:dyDescent="0.2">
      <c r="A76" s="31"/>
      <c r="B76" s="32"/>
      <c r="C76" s="31"/>
      <c r="D76" s="47" t="s">
        <v>47</v>
      </c>
      <c r="E76" s="34"/>
      <c r="F76" s="110" t="s">
        <v>48</v>
      </c>
      <c r="G76" s="47" t="s">
        <v>47</v>
      </c>
      <c r="H76" s="34"/>
      <c r="I76" s="34"/>
      <c r="J76" s="111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 x14ac:dyDescent="0.2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customHeight="1" x14ac:dyDescent="0.2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customHeight="1" x14ac:dyDescent="0.2">
      <c r="A82" s="31"/>
      <c r="B82" s="32"/>
      <c r="C82" s="20" t="s">
        <v>112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customHeight="1" x14ac:dyDescent="0.2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 x14ac:dyDescent="0.2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30" customHeight="1" x14ac:dyDescent="0.2">
      <c r="A85" s="31"/>
      <c r="B85" s="32"/>
      <c r="C85" s="31"/>
      <c r="D85" s="31"/>
      <c r="E85" s="230" t="str">
        <f>E7</f>
        <v>SOŠ obchodu a služieb S. Jurkoviča, Sklenárova 1, Bratislava - oprava sociálnych zariadení na II.NP</v>
      </c>
      <c r="F85" s="262"/>
      <c r="G85" s="262"/>
      <c r="H85" s="262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6.9" customHeight="1" x14ac:dyDescent="0.2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2" customHeight="1" x14ac:dyDescent="0.2">
      <c r="A87" s="31"/>
      <c r="B87" s="32"/>
      <c r="C87" s="26" t="s">
        <v>19</v>
      </c>
      <c r="D87" s="31"/>
      <c r="E87" s="31"/>
      <c r="F87" s="24" t="str">
        <f>F10</f>
        <v xml:space="preserve"> </v>
      </c>
      <c r="G87" s="31"/>
      <c r="H87" s="31"/>
      <c r="I87" s="26" t="s">
        <v>21</v>
      </c>
      <c r="J87" s="57">
        <f>IF(J10="","",J10)</f>
        <v>44397</v>
      </c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customHeight="1" x14ac:dyDescent="0.2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5.15" customHeight="1" x14ac:dyDescent="0.2">
      <c r="A89" s="31"/>
      <c r="B89" s="32"/>
      <c r="C89" s="26" t="s">
        <v>22</v>
      </c>
      <c r="D89" s="31"/>
      <c r="E89" s="31"/>
      <c r="F89" s="24" t="str">
        <f>E13</f>
        <v>SOŠ obchodná a služieb, Sklenárova 1</v>
      </c>
      <c r="G89" s="31"/>
      <c r="H89" s="31"/>
      <c r="I89" s="26" t="s">
        <v>28</v>
      </c>
      <c r="J89" s="29" t="str">
        <f>E19</f>
        <v xml:space="preserve"> 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15.15" customHeight="1" x14ac:dyDescent="0.2">
      <c r="A90" s="31"/>
      <c r="B90" s="32"/>
      <c r="C90" s="26" t="s">
        <v>26</v>
      </c>
      <c r="D90" s="31"/>
      <c r="E90" s="31"/>
      <c r="F90" s="24" t="str">
        <f>IF(E16="","",E16)</f>
        <v>Vyplň údaj</v>
      </c>
      <c r="G90" s="31"/>
      <c r="H90" s="31"/>
      <c r="I90" s="26" t="s">
        <v>30</v>
      </c>
      <c r="J90" s="29">
        <f>E22</f>
        <v>0</v>
      </c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0.35" customHeight="1" x14ac:dyDescent="0.2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9.25" customHeight="1" x14ac:dyDescent="0.2">
      <c r="A92" s="31"/>
      <c r="B92" s="32"/>
      <c r="C92" s="112" t="s">
        <v>113</v>
      </c>
      <c r="D92" s="104"/>
      <c r="E92" s="104"/>
      <c r="F92" s="104"/>
      <c r="G92" s="104"/>
      <c r="H92" s="104"/>
      <c r="I92" s="104"/>
      <c r="J92" s="113" t="s">
        <v>114</v>
      </c>
      <c r="K92" s="104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 x14ac:dyDescent="0.2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8" customHeight="1" x14ac:dyDescent="0.2">
      <c r="A94" s="31"/>
      <c r="B94" s="32"/>
      <c r="C94" s="114" t="s">
        <v>115</v>
      </c>
      <c r="D94" s="31"/>
      <c r="E94" s="31"/>
      <c r="F94" s="31"/>
      <c r="G94" s="31"/>
      <c r="H94" s="31"/>
      <c r="I94" s="31"/>
      <c r="J94" s="73">
        <f>J141</f>
        <v>0</v>
      </c>
      <c r="K94" s="31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6" t="s">
        <v>116</v>
      </c>
    </row>
    <row r="95" spans="1:47" s="9" customFormat="1" ht="24.9" customHeight="1" x14ac:dyDescent="0.2">
      <c r="B95" s="115"/>
      <c r="D95" s="116" t="s">
        <v>117</v>
      </c>
      <c r="E95" s="117"/>
      <c r="F95" s="117"/>
      <c r="G95" s="117"/>
      <c r="H95" s="117"/>
      <c r="I95" s="117"/>
      <c r="J95" s="118">
        <f>J142</f>
        <v>0</v>
      </c>
      <c r="L95" s="115"/>
    </row>
    <row r="96" spans="1:47" s="10" customFormat="1" ht="19.95" customHeight="1" x14ac:dyDescent="0.2">
      <c r="B96" s="119"/>
      <c r="D96" s="120" t="s">
        <v>118</v>
      </c>
      <c r="E96" s="121"/>
      <c r="F96" s="121"/>
      <c r="G96" s="121"/>
      <c r="H96" s="121"/>
      <c r="I96" s="121"/>
      <c r="J96" s="122">
        <f>J143</f>
        <v>0</v>
      </c>
      <c r="L96" s="119"/>
    </row>
    <row r="97" spans="2:12" s="10" customFormat="1" ht="19.95" customHeight="1" x14ac:dyDescent="0.2">
      <c r="B97" s="119"/>
      <c r="D97" s="120" t="s">
        <v>119</v>
      </c>
      <c r="E97" s="121"/>
      <c r="F97" s="121"/>
      <c r="G97" s="121"/>
      <c r="H97" s="121"/>
      <c r="I97" s="121"/>
      <c r="J97" s="122">
        <f>J158</f>
        <v>0</v>
      </c>
      <c r="L97" s="119"/>
    </row>
    <row r="98" spans="2:12" s="10" customFormat="1" ht="19.95" customHeight="1" x14ac:dyDescent="0.2">
      <c r="B98" s="119"/>
      <c r="D98" s="120" t="s">
        <v>120</v>
      </c>
      <c r="E98" s="121"/>
      <c r="F98" s="121"/>
      <c r="G98" s="121"/>
      <c r="H98" s="121"/>
      <c r="I98" s="121"/>
      <c r="J98" s="122">
        <f>J186</f>
        <v>0</v>
      </c>
      <c r="L98" s="119"/>
    </row>
    <row r="99" spans="2:12" s="10" customFormat="1" ht="19.95" customHeight="1" x14ac:dyDescent="0.2">
      <c r="B99" s="119"/>
      <c r="D99" s="120" t="s">
        <v>121</v>
      </c>
      <c r="E99" s="121"/>
      <c r="F99" s="121"/>
      <c r="G99" s="121"/>
      <c r="H99" s="121"/>
      <c r="I99" s="121"/>
      <c r="J99" s="122">
        <f>J239</f>
        <v>0</v>
      </c>
      <c r="L99" s="119"/>
    </row>
    <row r="100" spans="2:12" s="9" customFormat="1" ht="24.9" customHeight="1" x14ac:dyDescent="0.2">
      <c r="B100" s="115"/>
      <c r="D100" s="116" t="s">
        <v>122</v>
      </c>
      <c r="E100" s="117"/>
      <c r="F100" s="117"/>
      <c r="G100" s="117"/>
      <c r="H100" s="117"/>
      <c r="I100" s="117"/>
      <c r="J100" s="118">
        <f>J241</f>
        <v>0</v>
      </c>
      <c r="L100" s="115"/>
    </row>
    <row r="101" spans="2:12" s="10" customFormat="1" ht="19.95" customHeight="1" x14ac:dyDescent="0.2">
      <c r="B101" s="119"/>
      <c r="D101" s="120" t="s">
        <v>123</v>
      </c>
      <c r="E101" s="121"/>
      <c r="F101" s="121"/>
      <c r="G101" s="121"/>
      <c r="H101" s="121"/>
      <c r="I101" s="121"/>
      <c r="J101" s="122">
        <f>J242</f>
        <v>0</v>
      </c>
      <c r="L101" s="119"/>
    </row>
    <row r="102" spans="2:12" s="10" customFormat="1" ht="19.95" customHeight="1" x14ac:dyDescent="0.2">
      <c r="B102" s="119"/>
      <c r="D102" s="120" t="s">
        <v>124</v>
      </c>
      <c r="E102" s="121"/>
      <c r="F102" s="121"/>
      <c r="G102" s="121"/>
      <c r="H102" s="121"/>
      <c r="I102" s="121"/>
      <c r="J102" s="122">
        <f>J251</f>
        <v>0</v>
      </c>
      <c r="L102" s="119"/>
    </row>
    <row r="103" spans="2:12" s="10" customFormat="1" ht="19.95" customHeight="1" x14ac:dyDescent="0.2">
      <c r="B103" s="119"/>
      <c r="D103" s="120" t="s">
        <v>125</v>
      </c>
      <c r="E103" s="121"/>
      <c r="F103" s="121"/>
      <c r="G103" s="121"/>
      <c r="H103" s="121"/>
      <c r="I103" s="121"/>
      <c r="J103" s="122">
        <f>J267</f>
        <v>0</v>
      </c>
      <c r="L103" s="119"/>
    </row>
    <row r="104" spans="2:12" s="10" customFormat="1" ht="19.95" customHeight="1" x14ac:dyDescent="0.2">
      <c r="B104" s="119"/>
      <c r="D104" s="120" t="s">
        <v>126</v>
      </c>
      <c r="E104" s="121"/>
      <c r="F104" s="121"/>
      <c r="G104" s="121"/>
      <c r="H104" s="121"/>
      <c r="I104" s="121"/>
      <c r="J104" s="122">
        <f>J295</f>
        <v>0</v>
      </c>
      <c r="L104" s="119"/>
    </row>
    <row r="105" spans="2:12" s="10" customFormat="1" ht="19.95" customHeight="1" x14ac:dyDescent="0.2">
      <c r="B105" s="119"/>
      <c r="D105" s="120" t="s">
        <v>127</v>
      </c>
      <c r="E105" s="121"/>
      <c r="F105" s="121"/>
      <c r="G105" s="121"/>
      <c r="H105" s="121"/>
      <c r="I105" s="121"/>
      <c r="J105" s="122">
        <f>J324</f>
        <v>0</v>
      </c>
      <c r="L105" s="119"/>
    </row>
    <row r="106" spans="2:12" s="10" customFormat="1" ht="19.95" customHeight="1" x14ac:dyDescent="0.2">
      <c r="B106" s="119"/>
      <c r="D106" s="120" t="s">
        <v>128</v>
      </c>
      <c r="E106" s="121"/>
      <c r="F106" s="121"/>
      <c r="G106" s="121"/>
      <c r="H106" s="121"/>
      <c r="I106" s="121"/>
      <c r="J106" s="122">
        <f>J326</f>
        <v>0</v>
      </c>
      <c r="L106" s="119"/>
    </row>
    <row r="107" spans="2:12" s="10" customFormat="1" ht="19.95" customHeight="1" x14ac:dyDescent="0.2">
      <c r="B107" s="119"/>
      <c r="D107" s="120" t="s">
        <v>129</v>
      </c>
      <c r="E107" s="121"/>
      <c r="F107" s="121"/>
      <c r="G107" s="121"/>
      <c r="H107" s="121"/>
      <c r="I107" s="121"/>
      <c r="J107" s="122">
        <f>J336</f>
        <v>0</v>
      </c>
      <c r="L107" s="119"/>
    </row>
    <row r="108" spans="2:12" s="10" customFormat="1" ht="19.95" customHeight="1" x14ac:dyDescent="0.2">
      <c r="B108" s="119"/>
      <c r="D108" s="120" t="s">
        <v>130</v>
      </c>
      <c r="E108" s="121"/>
      <c r="F108" s="121"/>
      <c r="G108" s="121"/>
      <c r="H108" s="121"/>
      <c r="I108" s="121"/>
      <c r="J108" s="122">
        <f>J341</f>
        <v>0</v>
      </c>
      <c r="L108" s="119"/>
    </row>
    <row r="109" spans="2:12" s="10" customFormat="1" ht="19.95" customHeight="1" x14ac:dyDescent="0.2">
      <c r="B109" s="119"/>
      <c r="D109" s="120" t="s">
        <v>131</v>
      </c>
      <c r="E109" s="121"/>
      <c r="F109" s="121"/>
      <c r="G109" s="121"/>
      <c r="H109" s="121"/>
      <c r="I109" s="121"/>
      <c r="J109" s="122">
        <f>J349</f>
        <v>0</v>
      </c>
      <c r="L109" s="119"/>
    </row>
    <row r="110" spans="2:12" s="10" customFormat="1" ht="19.95" customHeight="1" x14ac:dyDescent="0.2">
      <c r="B110" s="119"/>
      <c r="D110" s="120" t="s">
        <v>132</v>
      </c>
      <c r="E110" s="121"/>
      <c r="F110" s="121"/>
      <c r="G110" s="121"/>
      <c r="H110" s="121"/>
      <c r="I110" s="121"/>
      <c r="J110" s="122">
        <f>J370</f>
        <v>0</v>
      </c>
      <c r="L110" s="119"/>
    </row>
    <row r="111" spans="2:12" s="10" customFormat="1" ht="19.95" customHeight="1" x14ac:dyDescent="0.2">
      <c r="B111" s="119"/>
      <c r="D111" s="120" t="s">
        <v>133</v>
      </c>
      <c r="E111" s="121"/>
      <c r="F111" s="121"/>
      <c r="G111" s="121"/>
      <c r="H111" s="121"/>
      <c r="I111" s="121"/>
      <c r="J111" s="122">
        <f>J386</f>
        <v>0</v>
      </c>
      <c r="L111" s="119"/>
    </row>
    <row r="112" spans="2:12" s="9" customFormat="1" ht="24.9" customHeight="1" x14ac:dyDescent="0.2">
      <c r="B112" s="115"/>
      <c r="D112" s="116" t="s">
        <v>134</v>
      </c>
      <c r="E112" s="117"/>
      <c r="F112" s="117"/>
      <c r="G112" s="117"/>
      <c r="H112" s="117"/>
      <c r="I112" s="117"/>
      <c r="J112" s="118">
        <f>J399</f>
        <v>0</v>
      </c>
      <c r="L112" s="115"/>
    </row>
    <row r="113" spans="1:65" s="10" customFormat="1" ht="19.95" customHeight="1" x14ac:dyDescent="0.2">
      <c r="B113" s="119"/>
      <c r="D113" s="120" t="s">
        <v>135</v>
      </c>
      <c r="E113" s="121"/>
      <c r="F113" s="121"/>
      <c r="G113" s="121"/>
      <c r="H113" s="121"/>
      <c r="I113" s="121"/>
      <c r="J113" s="122">
        <f>J400</f>
        <v>0</v>
      </c>
      <c r="L113" s="119"/>
    </row>
    <row r="114" spans="1:65" s="2" customFormat="1" ht="21.9" customHeight="1" x14ac:dyDescent="0.2">
      <c r="A114" s="31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" customHeight="1" x14ac:dyDescent="0.2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29.25" customHeight="1" x14ac:dyDescent="0.2">
      <c r="A116" s="31"/>
      <c r="B116" s="32"/>
      <c r="C116" s="114" t="s">
        <v>136</v>
      </c>
      <c r="D116" s="31"/>
      <c r="E116" s="31"/>
      <c r="F116" s="31"/>
      <c r="G116" s="31"/>
      <c r="H116" s="31"/>
      <c r="I116" s="31"/>
      <c r="J116" s="123">
        <f>ROUND(J117 + J118 + J119 + J120 + J121 + J122,2)</f>
        <v>0</v>
      </c>
      <c r="K116" s="31"/>
      <c r="L116" s="44"/>
      <c r="N116" s="124" t="s">
        <v>36</v>
      </c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8" customHeight="1" x14ac:dyDescent="0.2">
      <c r="A117" s="31"/>
      <c r="B117" s="125"/>
      <c r="C117" s="126"/>
      <c r="D117" s="260" t="s">
        <v>137</v>
      </c>
      <c r="E117" s="261"/>
      <c r="F117" s="261"/>
      <c r="G117" s="126"/>
      <c r="H117" s="126"/>
      <c r="I117" s="126"/>
      <c r="J117" s="128">
        <v>0</v>
      </c>
      <c r="K117" s="126"/>
      <c r="L117" s="129"/>
      <c r="M117" s="130"/>
      <c r="N117" s="131" t="s">
        <v>38</v>
      </c>
      <c r="O117" s="130"/>
      <c r="P117" s="130"/>
      <c r="Q117" s="130"/>
      <c r="R117" s="130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2" t="s">
        <v>138</v>
      </c>
      <c r="AZ117" s="130"/>
      <c r="BA117" s="130"/>
      <c r="BB117" s="130"/>
      <c r="BC117" s="130"/>
      <c r="BD117" s="130"/>
      <c r="BE117" s="133">
        <f t="shared" ref="BE117:BE122" si="0">IF(N117="základná",J117,0)</f>
        <v>0</v>
      </c>
      <c r="BF117" s="133">
        <f t="shared" ref="BF117:BF122" si="1">IF(N117="znížená",J117,0)</f>
        <v>0</v>
      </c>
      <c r="BG117" s="133">
        <f t="shared" ref="BG117:BG122" si="2">IF(N117="zákl. prenesená",J117,0)</f>
        <v>0</v>
      </c>
      <c r="BH117" s="133">
        <f t="shared" ref="BH117:BH122" si="3">IF(N117="zníž. prenesená",J117,0)</f>
        <v>0</v>
      </c>
      <c r="BI117" s="133">
        <f t="shared" ref="BI117:BI122" si="4">IF(N117="nulová",J117,0)</f>
        <v>0</v>
      </c>
      <c r="BJ117" s="132" t="s">
        <v>81</v>
      </c>
      <c r="BK117" s="130"/>
      <c r="BL117" s="130"/>
      <c r="BM117" s="130"/>
    </row>
    <row r="118" spans="1:65" s="2" customFormat="1" ht="18" customHeight="1" x14ac:dyDescent="0.2">
      <c r="A118" s="31"/>
      <c r="B118" s="125"/>
      <c r="C118" s="126"/>
      <c r="D118" s="260" t="s">
        <v>139</v>
      </c>
      <c r="E118" s="261"/>
      <c r="F118" s="261"/>
      <c r="G118" s="126"/>
      <c r="H118" s="126"/>
      <c r="I118" s="126"/>
      <c r="J118" s="128">
        <v>0</v>
      </c>
      <c r="K118" s="126"/>
      <c r="L118" s="129"/>
      <c r="M118" s="130"/>
      <c r="N118" s="131" t="s">
        <v>38</v>
      </c>
      <c r="O118" s="130"/>
      <c r="P118" s="130"/>
      <c r="Q118" s="130"/>
      <c r="R118" s="130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2" t="s">
        <v>138</v>
      </c>
      <c r="AZ118" s="130"/>
      <c r="BA118" s="130"/>
      <c r="BB118" s="130"/>
      <c r="BC118" s="130"/>
      <c r="BD118" s="130"/>
      <c r="BE118" s="133">
        <f t="shared" si="0"/>
        <v>0</v>
      </c>
      <c r="BF118" s="133">
        <f t="shared" si="1"/>
        <v>0</v>
      </c>
      <c r="BG118" s="133">
        <f t="shared" si="2"/>
        <v>0</v>
      </c>
      <c r="BH118" s="133">
        <f t="shared" si="3"/>
        <v>0</v>
      </c>
      <c r="BI118" s="133">
        <f t="shared" si="4"/>
        <v>0</v>
      </c>
      <c r="BJ118" s="132" t="s">
        <v>81</v>
      </c>
      <c r="BK118" s="130"/>
      <c r="BL118" s="130"/>
      <c r="BM118" s="130"/>
    </row>
    <row r="119" spans="1:65" s="2" customFormat="1" ht="18" customHeight="1" x14ac:dyDescent="0.2">
      <c r="A119" s="31"/>
      <c r="B119" s="125"/>
      <c r="C119" s="126"/>
      <c r="D119" s="260" t="s">
        <v>140</v>
      </c>
      <c r="E119" s="261"/>
      <c r="F119" s="261"/>
      <c r="G119" s="126"/>
      <c r="H119" s="126"/>
      <c r="I119" s="126"/>
      <c r="J119" s="128">
        <v>0</v>
      </c>
      <c r="K119" s="126"/>
      <c r="L119" s="129"/>
      <c r="M119" s="130"/>
      <c r="N119" s="131" t="s">
        <v>38</v>
      </c>
      <c r="O119" s="130"/>
      <c r="P119" s="130"/>
      <c r="Q119" s="130"/>
      <c r="R119" s="130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2" t="s">
        <v>138</v>
      </c>
      <c r="AZ119" s="130"/>
      <c r="BA119" s="130"/>
      <c r="BB119" s="130"/>
      <c r="BC119" s="130"/>
      <c r="BD119" s="130"/>
      <c r="BE119" s="133">
        <f t="shared" si="0"/>
        <v>0</v>
      </c>
      <c r="BF119" s="133">
        <f t="shared" si="1"/>
        <v>0</v>
      </c>
      <c r="BG119" s="133">
        <f t="shared" si="2"/>
        <v>0</v>
      </c>
      <c r="BH119" s="133">
        <f t="shared" si="3"/>
        <v>0</v>
      </c>
      <c r="BI119" s="133">
        <f t="shared" si="4"/>
        <v>0</v>
      </c>
      <c r="BJ119" s="132" t="s">
        <v>81</v>
      </c>
      <c r="BK119" s="130"/>
      <c r="BL119" s="130"/>
      <c r="BM119" s="130"/>
    </row>
    <row r="120" spans="1:65" s="2" customFormat="1" ht="18" customHeight="1" x14ac:dyDescent="0.2">
      <c r="A120" s="31"/>
      <c r="B120" s="125"/>
      <c r="C120" s="126"/>
      <c r="D120" s="260" t="s">
        <v>141</v>
      </c>
      <c r="E120" s="261"/>
      <c r="F120" s="261"/>
      <c r="G120" s="126"/>
      <c r="H120" s="126"/>
      <c r="I120" s="126"/>
      <c r="J120" s="128">
        <v>0</v>
      </c>
      <c r="K120" s="126"/>
      <c r="L120" s="129"/>
      <c r="M120" s="130"/>
      <c r="N120" s="131" t="s">
        <v>38</v>
      </c>
      <c r="O120" s="130"/>
      <c r="P120" s="130"/>
      <c r="Q120" s="130"/>
      <c r="R120" s="130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2" t="s">
        <v>138</v>
      </c>
      <c r="AZ120" s="130"/>
      <c r="BA120" s="130"/>
      <c r="BB120" s="130"/>
      <c r="BC120" s="130"/>
      <c r="BD120" s="130"/>
      <c r="BE120" s="133">
        <f t="shared" si="0"/>
        <v>0</v>
      </c>
      <c r="BF120" s="133">
        <f t="shared" si="1"/>
        <v>0</v>
      </c>
      <c r="BG120" s="133">
        <f t="shared" si="2"/>
        <v>0</v>
      </c>
      <c r="BH120" s="133">
        <f t="shared" si="3"/>
        <v>0</v>
      </c>
      <c r="BI120" s="133">
        <f t="shared" si="4"/>
        <v>0</v>
      </c>
      <c r="BJ120" s="132" t="s">
        <v>81</v>
      </c>
      <c r="BK120" s="130"/>
      <c r="BL120" s="130"/>
      <c r="BM120" s="130"/>
    </row>
    <row r="121" spans="1:65" s="2" customFormat="1" ht="18" customHeight="1" x14ac:dyDescent="0.2">
      <c r="A121" s="31"/>
      <c r="B121" s="125"/>
      <c r="C121" s="126"/>
      <c r="D121" s="260" t="s">
        <v>142</v>
      </c>
      <c r="E121" s="261"/>
      <c r="F121" s="261"/>
      <c r="G121" s="126"/>
      <c r="H121" s="126"/>
      <c r="I121" s="126"/>
      <c r="J121" s="128">
        <v>0</v>
      </c>
      <c r="K121" s="126"/>
      <c r="L121" s="129"/>
      <c r="M121" s="130"/>
      <c r="N121" s="131" t="s">
        <v>38</v>
      </c>
      <c r="O121" s="130"/>
      <c r="P121" s="130"/>
      <c r="Q121" s="130"/>
      <c r="R121" s="130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2" t="s">
        <v>138</v>
      </c>
      <c r="AZ121" s="130"/>
      <c r="BA121" s="130"/>
      <c r="BB121" s="130"/>
      <c r="BC121" s="130"/>
      <c r="BD121" s="130"/>
      <c r="BE121" s="133">
        <f t="shared" si="0"/>
        <v>0</v>
      </c>
      <c r="BF121" s="133">
        <f t="shared" si="1"/>
        <v>0</v>
      </c>
      <c r="BG121" s="133">
        <f t="shared" si="2"/>
        <v>0</v>
      </c>
      <c r="BH121" s="133">
        <f t="shared" si="3"/>
        <v>0</v>
      </c>
      <c r="BI121" s="133">
        <f t="shared" si="4"/>
        <v>0</v>
      </c>
      <c r="BJ121" s="132" t="s">
        <v>81</v>
      </c>
      <c r="BK121" s="130"/>
      <c r="BL121" s="130"/>
      <c r="BM121" s="130"/>
    </row>
    <row r="122" spans="1:65" s="2" customFormat="1" ht="18" customHeight="1" x14ac:dyDescent="0.2">
      <c r="A122" s="31"/>
      <c r="B122" s="125"/>
      <c r="C122" s="126"/>
      <c r="D122" s="127" t="s">
        <v>143</v>
      </c>
      <c r="E122" s="126"/>
      <c r="F122" s="126"/>
      <c r="G122" s="126"/>
      <c r="H122" s="126"/>
      <c r="I122" s="126"/>
      <c r="J122" s="128">
        <f>ROUND(J28*T122,2)</f>
        <v>0</v>
      </c>
      <c r="K122" s="126"/>
      <c r="L122" s="129"/>
      <c r="M122" s="130"/>
      <c r="N122" s="131" t="s">
        <v>38</v>
      </c>
      <c r="O122" s="130"/>
      <c r="P122" s="130"/>
      <c r="Q122" s="130"/>
      <c r="R122" s="130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2" t="s">
        <v>144</v>
      </c>
      <c r="AZ122" s="130"/>
      <c r="BA122" s="130"/>
      <c r="BB122" s="130"/>
      <c r="BC122" s="130"/>
      <c r="BD122" s="130"/>
      <c r="BE122" s="133">
        <f t="shared" si="0"/>
        <v>0</v>
      </c>
      <c r="BF122" s="133">
        <f t="shared" si="1"/>
        <v>0</v>
      </c>
      <c r="BG122" s="133">
        <f t="shared" si="2"/>
        <v>0</v>
      </c>
      <c r="BH122" s="133">
        <f t="shared" si="3"/>
        <v>0</v>
      </c>
      <c r="BI122" s="133">
        <f t="shared" si="4"/>
        <v>0</v>
      </c>
      <c r="BJ122" s="132" t="s">
        <v>81</v>
      </c>
      <c r="BK122" s="130"/>
      <c r="BL122" s="130"/>
      <c r="BM122" s="130"/>
    </row>
    <row r="123" spans="1:65" s="2" customFormat="1" x14ac:dyDescent="0.2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2" customFormat="1" ht="29.25" customHeight="1" x14ac:dyDescent="0.2">
      <c r="A124" s="31"/>
      <c r="B124" s="32"/>
      <c r="C124" s="134" t="s">
        <v>145</v>
      </c>
      <c r="D124" s="104"/>
      <c r="E124" s="104"/>
      <c r="F124" s="104"/>
      <c r="G124" s="104"/>
      <c r="H124" s="104"/>
      <c r="I124" s="104"/>
      <c r="J124" s="135">
        <f>ROUND(J94+J116,2)</f>
        <v>0</v>
      </c>
      <c r="K124" s="104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5" s="2" customFormat="1" ht="6.9" customHeight="1" x14ac:dyDescent="0.2">
      <c r="A125" s="31"/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9" spans="1:65" s="2" customFormat="1" ht="6.9" customHeight="1" x14ac:dyDescent="0.2">
      <c r="A129" s="31"/>
      <c r="B129" s="51"/>
      <c r="C129" s="52"/>
      <c r="D129" s="52"/>
      <c r="E129" s="52"/>
      <c r="F129" s="52"/>
      <c r="G129" s="52"/>
      <c r="H129" s="52"/>
      <c r="I129" s="52"/>
      <c r="J129" s="52"/>
      <c r="K129" s="52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24.9" customHeight="1" x14ac:dyDescent="0.2">
      <c r="A130" s="31"/>
      <c r="B130" s="32"/>
      <c r="C130" s="20" t="s">
        <v>146</v>
      </c>
      <c r="D130" s="31"/>
      <c r="E130" s="31"/>
      <c r="F130" s="31"/>
      <c r="G130" s="31"/>
      <c r="H130" s="31"/>
      <c r="I130" s="31"/>
      <c r="J130" s="31"/>
      <c r="K130" s="31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6.9" customHeight="1" x14ac:dyDescent="0.2">
      <c r="A131" s="31"/>
      <c r="B131" s="32"/>
      <c r="C131" s="31"/>
      <c r="D131" s="31"/>
      <c r="E131" s="31"/>
      <c r="F131" s="31"/>
      <c r="G131" s="31"/>
      <c r="H131" s="31"/>
      <c r="I131" s="31"/>
      <c r="J131" s="31"/>
      <c r="K131" s="31"/>
      <c r="L131" s="44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12" customHeight="1" x14ac:dyDescent="0.2">
      <c r="A132" s="31"/>
      <c r="B132" s="32"/>
      <c r="C132" s="26" t="s">
        <v>15</v>
      </c>
      <c r="D132" s="31"/>
      <c r="E132" s="31"/>
      <c r="F132" s="31"/>
      <c r="G132" s="31"/>
      <c r="H132" s="31"/>
      <c r="I132" s="31"/>
      <c r="J132" s="31"/>
      <c r="K132" s="31"/>
      <c r="L132" s="44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30" customHeight="1" x14ac:dyDescent="0.2">
      <c r="A133" s="31"/>
      <c r="B133" s="32"/>
      <c r="C133" s="31"/>
      <c r="D133" s="31"/>
      <c r="E133" s="230" t="str">
        <f>E7</f>
        <v>SOŠ obchodu a služieb S. Jurkoviča, Sklenárova 1, Bratislava - oprava sociálnych zariadení na II.NP</v>
      </c>
      <c r="F133" s="262"/>
      <c r="G133" s="262"/>
      <c r="H133" s="262"/>
      <c r="I133" s="31"/>
      <c r="J133" s="31"/>
      <c r="K133" s="31"/>
      <c r="L133" s="44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2" customFormat="1" ht="6.9" customHeight="1" x14ac:dyDescent="0.2">
      <c r="A134" s="31"/>
      <c r="B134" s="32"/>
      <c r="C134" s="31"/>
      <c r="D134" s="31"/>
      <c r="E134" s="31"/>
      <c r="F134" s="31"/>
      <c r="G134" s="31"/>
      <c r="H134" s="31"/>
      <c r="I134" s="31"/>
      <c r="J134" s="31"/>
      <c r="K134" s="31"/>
      <c r="L134" s="44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65" s="2" customFormat="1" ht="12" customHeight="1" x14ac:dyDescent="0.2">
      <c r="A135" s="31"/>
      <c r="B135" s="32"/>
      <c r="C135" s="26" t="s">
        <v>19</v>
      </c>
      <c r="D135" s="31"/>
      <c r="E135" s="31"/>
      <c r="F135" s="24" t="str">
        <f>F10</f>
        <v xml:space="preserve"> </v>
      </c>
      <c r="G135" s="31"/>
      <c r="H135" s="31"/>
      <c r="I135" s="26" t="s">
        <v>21</v>
      </c>
      <c r="J135" s="57">
        <f>IF(J10="","",J10)</f>
        <v>44397</v>
      </c>
      <c r="K135" s="31"/>
      <c r="L135" s="44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65" s="2" customFormat="1" ht="6.9" customHeight="1" x14ac:dyDescent="0.2">
      <c r="A136" s="31"/>
      <c r="B136" s="32"/>
      <c r="C136" s="31"/>
      <c r="D136" s="31"/>
      <c r="E136" s="31"/>
      <c r="F136" s="31"/>
      <c r="G136" s="31"/>
      <c r="H136" s="31"/>
      <c r="I136" s="31"/>
      <c r="J136" s="31"/>
      <c r="K136" s="31"/>
      <c r="L136" s="44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65" s="2" customFormat="1" ht="15.15" customHeight="1" x14ac:dyDescent="0.2">
      <c r="A137" s="31"/>
      <c r="B137" s="32"/>
      <c r="C137" s="26" t="s">
        <v>22</v>
      </c>
      <c r="D137" s="31"/>
      <c r="E137" s="31"/>
      <c r="F137" s="24" t="str">
        <f>E13</f>
        <v>SOŠ obchodná a služieb, Sklenárova 1</v>
      </c>
      <c r="G137" s="31"/>
      <c r="H137" s="31"/>
      <c r="I137" s="26" t="s">
        <v>28</v>
      </c>
      <c r="J137" s="29" t="str">
        <f>E19</f>
        <v xml:space="preserve"> </v>
      </c>
      <c r="K137" s="31"/>
      <c r="L137" s="44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65" s="2" customFormat="1" ht="15.15" customHeight="1" x14ac:dyDescent="0.2">
      <c r="A138" s="31"/>
      <c r="B138" s="32"/>
      <c r="C138" s="26" t="s">
        <v>26</v>
      </c>
      <c r="D138" s="31"/>
      <c r="E138" s="31"/>
      <c r="F138" s="24" t="str">
        <f>IF(E16="","",E16)</f>
        <v>Vyplň údaj</v>
      </c>
      <c r="G138" s="31"/>
      <c r="H138" s="31"/>
      <c r="I138" s="26" t="s">
        <v>30</v>
      </c>
      <c r="J138" s="29">
        <f>E22</f>
        <v>0</v>
      </c>
      <c r="K138" s="31"/>
      <c r="L138" s="44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65" s="2" customFormat="1" ht="10.35" customHeight="1" x14ac:dyDescent="0.2">
      <c r="A139" s="31"/>
      <c r="B139" s="32"/>
      <c r="C139" s="31"/>
      <c r="D139" s="31"/>
      <c r="E139" s="31"/>
      <c r="F139" s="31"/>
      <c r="G139" s="31"/>
      <c r="H139" s="31"/>
      <c r="I139" s="31"/>
      <c r="J139" s="31"/>
      <c r="K139" s="31"/>
      <c r="L139" s="44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  <row r="140" spans="1:65" s="11" customFormat="1" ht="29.25" customHeight="1" x14ac:dyDescent="0.2">
      <c r="A140" s="136"/>
      <c r="B140" s="137"/>
      <c r="C140" s="138" t="s">
        <v>147</v>
      </c>
      <c r="D140" s="139" t="s">
        <v>57</v>
      </c>
      <c r="E140" s="139" t="s">
        <v>53</v>
      </c>
      <c r="F140" s="139" t="s">
        <v>54</v>
      </c>
      <c r="G140" s="139" t="s">
        <v>148</v>
      </c>
      <c r="H140" s="139" t="s">
        <v>149</v>
      </c>
      <c r="I140" s="139" t="s">
        <v>150</v>
      </c>
      <c r="J140" s="140" t="s">
        <v>114</v>
      </c>
      <c r="K140" s="141" t="s">
        <v>151</v>
      </c>
      <c r="L140" s="142"/>
      <c r="M140" s="64" t="s">
        <v>1</v>
      </c>
      <c r="N140" s="65" t="s">
        <v>36</v>
      </c>
      <c r="O140" s="65" t="s">
        <v>152</v>
      </c>
      <c r="P140" s="65" t="s">
        <v>153</v>
      </c>
      <c r="Q140" s="65" t="s">
        <v>154</v>
      </c>
      <c r="R140" s="65" t="s">
        <v>155</v>
      </c>
      <c r="S140" s="65" t="s">
        <v>156</v>
      </c>
      <c r="T140" s="66" t="s">
        <v>157</v>
      </c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</row>
    <row r="141" spans="1:65" s="2" customFormat="1" ht="22.8" customHeight="1" x14ac:dyDescent="0.3">
      <c r="A141" s="31"/>
      <c r="B141" s="32"/>
      <c r="C141" s="71" t="s">
        <v>110</v>
      </c>
      <c r="D141" s="31"/>
      <c r="E141" s="31"/>
      <c r="F141" s="31"/>
      <c r="G141" s="31"/>
      <c r="H141" s="31"/>
      <c r="I141" s="31"/>
      <c r="J141" s="143">
        <f>BK141</f>
        <v>0</v>
      </c>
      <c r="K141" s="31"/>
      <c r="L141" s="32"/>
      <c r="M141" s="67"/>
      <c r="N141" s="58"/>
      <c r="O141" s="68"/>
      <c r="P141" s="144">
        <f>P142+P241+P399</f>
        <v>0</v>
      </c>
      <c r="Q141" s="68"/>
      <c r="R141" s="144">
        <f>R142+R241+R399</f>
        <v>6.7042065599999994</v>
      </c>
      <c r="S141" s="68"/>
      <c r="T141" s="145">
        <f>T142+T241+T399</f>
        <v>5.0692520000000005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6" t="s">
        <v>71</v>
      </c>
      <c r="AU141" s="16" t="s">
        <v>116</v>
      </c>
      <c r="BK141" s="146">
        <f>BK142+BK241+BK399</f>
        <v>0</v>
      </c>
    </row>
    <row r="142" spans="1:65" s="12" customFormat="1" ht="25.95" customHeight="1" x14ac:dyDescent="0.25">
      <c r="B142" s="147"/>
      <c r="D142" s="148" t="s">
        <v>71</v>
      </c>
      <c r="E142" s="149" t="s">
        <v>158</v>
      </c>
      <c r="F142" s="149" t="s">
        <v>159</v>
      </c>
      <c r="I142" s="150"/>
      <c r="J142" s="151">
        <f>BK142</f>
        <v>0</v>
      </c>
      <c r="L142" s="147"/>
      <c r="M142" s="152"/>
      <c r="N142" s="153"/>
      <c r="O142" s="153"/>
      <c r="P142" s="154">
        <f>P143+P158+P186+P239</f>
        <v>0</v>
      </c>
      <c r="Q142" s="153"/>
      <c r="R142" s="154">
        <f>R143+R158+R186+R239</f>
        <v>3.44064127</v>
      </c>
      <c r="S142" s="153"/>
      <c r="T142" s="155">
        <f>T143+T158+T186+T239</f>
        <v>4.7545120000000001</v>
      </c>
      <c r="AR142" s="148" t="s">
        <v>77</v>
      </c>
      <c r="AT142" s="156" t="s">
        <v>71</v>
      </c>
      <c r="AU142" s="156" t="s">
        <v>72</v>
      </c>
      <c r="AY142" s="148" t="s">
        <v>160</v>
      </c>
      <c r="BK142" s="157">
        <f>BK143+BK158+BK186+BK239</f>
        <v>0</v>
      </c>
    </row>
    <row r="143" spans="1:65" s="12" customFormat="1" ht="22.8" customHeight="1" x14ac:dyDescent="0.25">
      <c r="B143" s="147"/>
      <c r="D143" s="148" t="s">
        <v>71</v>
      </c>
      <c r="E143" s="158" t="s">
        <v>109</v>
      </c>
      <c r="F143" s="158" t="s">
        <v>161</v>
      </c>
      <c r="I143" s="150"/>
      <c r="J143" s="159">
        <f>BK143</f>
        <v>0</v>
      </c>
      <c r="L143" s="147"/>
      <c r="M143" s="152"/>
      <c r="N143" s="153"/>
      <c r="O143" s="153"/>
      <c r="P143" s="154">
        <f>SUM(P144:P157)</f>
        <v>0</v>
      </c>
      <c r="Q143" s="153"/>
      <c r="R143" s="154">
        <f>SUM(R144:R157)</f>
        <v>0.47571832000000003</v>
      </c>
      <c r="S143" s="153"/>
      <c r="T143" s="155">
        <f>SUM(T144:T157)</f>
        <v>0</v>
      </c>
      <c r="AR143" s="148" t="s">
        <v>77</v>
      </c>
      <c r="AT143" s="156" t="s">
        <v>71</v>
      </c>
      <c r="AU143" s="156" t="s">
        <v>77</v>
      </c>
      <c r="AY143" s="148" t="s">
        <v>160</v>
      </c>
      <c r="BK143" s="157">
        <f>SUM(BK144:BK157)</f>
        <v>0</v>
      </c>
    </row>
    <row r="144" spans="1:65" s="2" customFormat="1" ht="24.15" customHeight="1" x14ac:dyDescent="0.2">
      <c r="A144" s="31"/>
      <c r="B144" s="125"/>
      <c r="C144" s="160" t="s">
        <v>77</v>
      </c>
      <c r="D144" s="160" t="s">
        <v>162</v>
      </c>
      <c r="E144" s="161" t="s">
        <v>163</v>
      </c>
      <c r="F144" s="162" t="s">
        <v>164</v>
      </c>
      <c r="G144" s="163" t="s">
        <v>165</v>
      </c>
      <c r="H144" s="164">
        <v>2</v>
      </c>
      <c r="I144" s="165"/>
      <c r="J144" s="166">
        <f>ROUND(I144*H144,2)</f>
        <v>0</v>
      </c>
      <c r="K144" s="167"/>
      <c r="L144" s="32"/>
      <c r="M144" s="168" t="s">
        <v>1</v>
      </c>
      <c r="N144" s="169" t="s">
        <v>38</v>
      </c>
      <c r="O144" s="60"/>
      <c r="P144" s="170">
        <f>O144*H144</f>
        <v>0</v>
      </c>
      <c r="Q144" s="170">
        <v>1.1690000000000001E-2</v>
      </c>
      <c r="R144" s="170">
        <f>Q144*H144</f>
        <v>2.3380000000000001E-2</v>
      </c>
      <c r="S144" s="170">
        <v>0</v>
      </c>
      <c r="T144" s="17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2" t="s">
        <v>166</v>
      </c>
      <c r="AT144" s="172" t="s">
        <v>162</v>
      </c>
      <c r="AU144" s="172" t="s">
        <v>81</v>
      </c>
      <c r="AY144" s="16" t="s">
        <v>160</v>
      </c>
      <c r="BE144" s="173">
        <f>IF(N144="základná",J144,0)</f>
        <v>0</v>
      </c>
      <c r="BF144" s="173">
        <f>IF(N144="znížená",J144,0)</f>
        <v>0</v>
      </c>
      <c r="BG144" s="173">
        <f>IF(N144="zákl. prenesená",J144,0)</f>
        <v>0</v>
      </c>
      <c r="BH144" s="173">
        <f>IF(N144="zníž. prenesená",J144,0)</f>
        <v>0</v>
      </c>
      <c r="BI144" s="173">
        <f>IF(N144="nulová",J144,0)</f>
        <v>0</v>
      </c>
      <c r="BJ144" s="16" t="s">
        <v>81</v>
      </c>
      <c r="BK144" s="173">
        <f>ROUND(I144*H144,2)</f>
        <v>0</v>
      </c>
      <c r="BL144" s="16" t="s">
        <v>166</v>
      </c>
      <c r="BM144" s="172" t="s">
        <v>167</v>
      </c>
    </row>
    <row r="145" spans="1:65" s="13" customFormat="1" x14ac:dyDescent="0.2">
      <c r="B145" s="174"/>
      <c r="D145" s="175" t="s">
        <v>168</v>
      </c>
      <c r="E145" s="176" t="s">
        <v>1</v>
      </c>
      <c r="F145" s="177" t="s">
        <v>169</v>
      </c>
      <c r="H145" s="178">
        <v>2</v>
      </c>
      <c r="I145" s="179"/>
      <c r="L145" s="174"/>
      <c r="M145" s="180"/>
      <c r="N145" s="181"/>
      <c r="O145" s="181"/>
      <c r="P145" s="181"/>
      <c r="Q145" s="181"/>
      <c r="R145" s="181"/>
      <c r="S145" s="181"/>
      <c r="T145" s="182"/>
      <c r="AT145" s="176" t="s">
        <v>168</v>
      </c>
      <c r="AU145" s="176" t="s">
        <v>81</v>
      </c>
      <c r="AV145" s="13" t="s">
        <v>81</v>
      </c>
      <c r="AW145" s="13" t="s">
        <v>29</v>
      </c>
      <c r="AX145" s="13" t="s">
        <v>77</v>
      </c>
      <c r="AY145" s="176" t="s">
        <v>160</v>
      </c>
    </row>
    <row r="146" spans="1:65" s="2" customFormat="1" ht="24.15" customHeight="1" x14ac:dyDescent="0.2">
      <c r="A146" s="31"/>
      <c r="B146" s="125"/>
      <c r="C146" s="160" t="s">
        <v>81</v>
      </c>
      <c r="D146" s="160" t="s">
        <v>162</v>
      </c>
      <c r="E146" s="161" t="s">
        <v>170</v>
      </c>
      <c r="F146" s="162" t="s">
        <v>171</v>
      </c>
      <c r="G146" s="163" t="s">
        <v>165</v>
      </c>
      <c r="H146" s="164">
        <v>1</v>
      </c>
      <c r="I146" s="165"/>
      <c r="J146" s="166">
        <f>ROUND(I146*H146,2)</f>
        <v>0</v>
      </c>
      <c r="K146" s="167"/>
      <c r="L146" s="32"/>
      <c r="M146" s="168" t="s">
        <v>1</v>
      </c>
      <c r="N146" s="169" t="s">
        <v>38</v>
      </c>
      <c r="O146" s="60"/>
      <c r="P146" s="170">
        <f>O146*H146</f>
        <v>0</v>
      </c>
      <c r="Q146" s="170">
        <v>2.2790000000000001E-2</v>
      </c>
      <c r="R146" s="170">
        <f>Q146*H146</f>
        <v>2.2790000000000001E-2</v>
      </c>
      <c r="S146" s="170">
        <v>0</v>
      </c>
      <c r="T146" s="17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2" t="s">
        <v>166</v>
      </c>
      <c r="AT146" s="172" t="s">
        <v>162</v>
      </c>
      <c r="AU146" s="172" t="s">
        <v>81</v>
      </c>
      <c r="AY146" s="16" t="s">
        <v>160</v>
      </c>
      <c r="BE146" s="173">
        <f>IF(N146="základná",J146,0)</f>
        <v>0</v>
      </c>
      <c r="BF146" s="173">
        <f>IF(N146="znížená",J146,0)</f>
        <v>0</v>
      </c>
      <c r="BG146" s="173">
        <f>IF(N146="zákl. prenesená",J146,0)</f>
        <v>0</v>
      </c>
      <c r="BH146" s="173">
        <f>IF(N146="zníž. prenesená",J146,0)</f>
        <v>0</v>
      </c>
      <c r="BI146" s="173">
        <f>IF(N146="nulová",J146,0)</f>
        <v>0</v>
      </c>
      <c r="BJ146" s="16" t="s">
        <v>81</v>
      </c>
      <c r="BK146" s="173">
        <f>ROUND(I146*H146,2)</f>
        <v>0</v>
      </c>
      <c r="BL146" s="16" t="s">
        <v>166</v>
      </c>
      <c r="BM146" s="172" t="s">
        <v>172</v>
      </c>
    </row>
    <row r="147" spans="1:65" s="13" customFormat="1" x14ac:dyDescent="0.2">
      <c r="B147" s="174"/>
      <c r="D147" s="175" t="s">
        <v>168</v>
      </c>
      <c r="E147" s="176" t="s">
        <v>1</v>
      </c>
      <c r="F147" s="177" t="s">
        <v>173</v>
      </c>
      <c r="H147" s="178">
        <v>1</v>
      </c>
      <c r="I147" s="179"/>
      <c r="L147" s="174"/>
      <c r="M147" s="180"/>
      <c r="N147" s="181"/>
      <c r="O147" s="181"/>
      <c r="P147" s="181"/>
      <c r="Q147" s="181"/>
      <c r="R147" s="181"/>
      <c r="S147" s="181"/>
      <c r="T147" s="182"/>
      <c r="AT147" s="176" t="s">
        <v>168</v>
      </c>
      <c r="AU147" s="176" t="s">
        <v>81</v>
      </c>
      <c r="AV147" s="13" t="s">
        <v>81</v>
      </c>
      <c r="AW147" s="13" t="s">
        <v>29</v>
      </c>
      <c r="AX147" s="13" t="s">
        <v>77</v>
      </c>
      <c r="AY147" s="176" t="s">
        <v>160</v>
      </c>
    </row>
    <row r="148" spans="1:65" s="2" customFormat="1" ht="33" customHeight="1" x14ac:dyDescent="0.2">
      <c r="A148" s="31"/>
      <c r="B148" s="125"/>
      <c r="C148" s="160" t="s">
        <v>109</v>
      </c>
      <c r="D148" s="160" t="s">
        <v>162</v>
      </c>
      <c r="E148" s="161" t="s">
        <v>174</v>
      </c>
      <c r="F148" s="162" t="s">
        <v>175</v>
      </c>
      <c r="G148" s="163" t="s">
        <v>176</v>
      </c>
      <c r="H148" s="164">
        <v>4.4000000000000004</v>
      </c>
      <c r="I148" s="165"/>
      <c r="J148" s="166">
        <f>ROUND(I148*H148,2)</f>
        <v>0</v>
      </c>
      <c r="K148" s="167"/>
      <c r="L148" s="32"/>
      <c r="M148" s="168" t="s">
        <v>1</v>
      </c>
      <c r="N148" s="169" t="s">
        <v>38</v>
      </c>
      <c r="O148" s="60"/>
      <c r="P148" s="170">
        <f>O148*H148</f>
        <v>0</v>
      </c>
      <c r="Q148" s="170">
        <v>4.0000000000000003E-5</v>
      </c>
      <c r="R148" s="170">
        <f>Q148*H148</f>
        <v>1.7600000000000002E-4</v>
      </c>
      <c r="S148" s="170">
        <v>0</v>
      </c>
      <c r="T148" s="17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2" t="s">
        <v>166</v>
      </c>
      <c r="AT148" s="172" t="s">
        <v>162</v>
      </c>
      <c r="AU148" s="172" t="s">
        <v>81</v>
      </c>
      <c r="AY148" s="16" t="s">
        <v>160</v>
      </c>
      <c r="BE148" s="173">
        <f>IF(N148="základná",J148,0)</f>
        <v>0</v>
      </c>
      <c r="BF148" s="173">
        <f>IF(N148="znížená",J148,0)</f>
        <v>0</v>
      </c>
      <c r="BG148" s="173">
        <f>IF(N148="zákl. prenesená",J148,0)</f>
        <v>0</v>
      </c>
      <c r="BH148" s="173">
        <f>IF(N148="zníž. prenesená",J148,0)</f>
        <v>0</v>
      </c>
      <c r="BI148" s="173">
        <f>IF(N148="nulová",J148,0)</f>
        <v>0</v>
      </c>
      <c r="BJ148" s="16" t="s">
        <v>81</v>
      </c>
      <c r="BK148" s="173">
        <f>ROUND(I148*H148,2)</f>
        <v>0</v>
      </c>
      <c r="BL148" s="16" t="s">
        <v>166</v>
      </c>
      <c r="BM148" s="172" t="s">
        <v>177</v>
      </c>
    </row>
    <row r="149" spans="1:65" s="13" customFormat="1" x14ac:dyDescent="0.2">
      <c r="B149" s="174"/>
      <c r="D149" s="175" t="s">
        <v>168</v>
      </c>
      <c r="E149" s="176" t="s">
        <v>1</v>
      </c>
      <c r="F149" s="177" t="s">
        <v>178</v>
      </c>
      <c r="H149" s="178">
        <v>4.4000000000000004</v>
      </c>
      <c r="I149" s="179"/>
      <c r="L149" s="174"/>
      <c r="M149" s="180"/>
      <c r="N149" s="181"/>
      <c r="O149" s="181"/>
      <c r="P149" s="181"/>
      <c r="Q149" s="181"/>
      <c r="R149" s="181"/>
      <c r="S149" s="181"/>
      <c r="T149" s="182"/>
      <c r="AT149" s="176" t="s">
        <v>168</v>
      </c>
      <c r="AU149" s="176" t="s">
        <v>81</v>
      </c>
      <c r="AV149" s="13" t="s">
        <v>81</v>
      </c>
      <c r="AW149" s="13" t="s">
        <v>29</v>
      </c>
      <c r="AX149" s="13" t="s">
        <v>77</v>
      </c>
      <c r="AY149" s="176" t="s">
        <v>160</v>
      </c>
    </row>
    <row r="150" spans="1:65" s="2" customFormat="1" ht="37.799999999999997" customHeight="1" x14ac:dyDescent="0.2">
      <c r="A150" s="31"/>
      <c r="B150" s="125"/>
      <c r="C150" s="160" t="s">
        <v>166</v>
      </c>
      <c r="D150" s="160" t="s">
        <v>162</v>
      </c>
      <c r="E150" s="161" t="s">
        <v>179</v>
      </c>
      <c r="F150" s="162" t="s">
        <v>180</v>
      </c>
      <c r="G150" s="163" t="s">
        <v>176</v>
      </c>
      <c r="H150" s="164">
        <v>1.4</v>
      </c>
      <c r="I150" s="165"/>
      <c r="J150" s="166">
        <f>ROUND(I150*H150,2)</f>
        <v>0</v>
      </c>
      <c r="K150" s="167"/>
      <c r="L150" s="32"/>
      <c r="M150" s="168" t="s">
        <v>1</v>
      </c>
      <c r="N150" s="169" t="s">
        <v>38</v>
      </c>
      <c r="O150" s="60"/>
      <c r="P150" s="170">
        <f>O150*H150</f>
        <v>0</v>
      </c>
      <c r="Q150" s="170">
        <v>4.2999999999999999E-4</v>
      </c>
      <c r="R150" s="170">
        <f>Q150*H150</f>
        <v>6.02E-4</v>
      </c>
      <c r="S150" s="170">
        <v>0</v>
      </c>
      <c r="T150" s="171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2" t="s">
        <v>166</v>
      </c>
      <c r="AT150" s="172" t="s">
        <v>162</v>
      </c>
      <c r="AU150" s="172" t="s">
        <v>81</v>
      </c>
      <c r="AY150" s="16" t="s">
        <v>160</v>
      </c>
      <c r="BE150" s="173">
        <f>IF(N150="základná",J150,0)</f>
        <v>0</v>
      </c>
      <c r="BF150" s="173">
        <f>IF(N150="znížená",J150,0)</f>
        <v>0</v>
      </c>
      <c r="BG150" s="173">
        <f>IF(N150="zákl. prenesená",J150,0)</f>
        <v>0</v>
      </c>
      <c r="BH150" s="173">
        <f>IF(N150="zníž. prenesená",J150,0)</f>
        <v>0</v>
      </c>
      <c r="BI150" s="173">
        <f>IF(N150="nulová",J150,0)</f>
        <v>0</v>
      </c>
      <c r="BJ150" s="16" t="s">
        <v>81</v>
      </c>
      <c r="BK150" s="173">
        <f>ROUND(I150*H150,2)</f>
        <v>0</v>
      </c>
      <c r="BL150" s="16" t="s">
        <v>166</v>
      </c>
      <c r="BM150" s="172" t="s">
        <v>181</v>
      </c>
    </row>
    <row r="151" spans="1:65" s="13" customFormat="1" x14ac:dyDescent="0.2">
      <c r="B151" s="174"/>
      <c r="D151" s="175" t="s">
        <v>168</v>
      </c>
      <c r="E151" s="176" t="s">
        <v>1</v>
      </c>
      <c r="F151" s="177" t="s">
        <v>182</v>
      </c>
      <c r="H151" s="178">
        <v>1.4</v>
      </c>
      <c r="I151" s="179"/>
      <c r="L151" s="174"/>
      <c r="M151" s="180"/>
      <c r="N151" s="181"/>
      <c r="O151" s="181"/>
      <c r="P151" s="181"/>
      <c r="Q151" s="181"/>
      <c r="R151" s="181"/>
      <c r="S151" s="181"/>
      <c r="T151" s="182"/>
      <c r="AT151" s="176" t="s">
        <v>168</v>
      </c>
      <c r="AU151" s="176" t="s">
        <v>81</v>
      </c>
      <c r="AV151" s="13" t="s">
        <v>81</v>
      </c>
      <c r="AW151" s="13" t="s">
        <v>29</v>
      </c>
      <c r="AX151" s="13" t="s">
        <v>77</v>
      </c>
      <c r="AY151" s="176" t="s">
        <v>160</v>
      </c>
    </row>
    <row r="152" spans="1:65" s="2" customFormat="1" ht="33" customHeight="1" x14ac:dyDescent="0.2">
      <c r="A152" s="31"/>
      <c r="B152" s="125"/>
      <c r="C152" s="160" t="s">
        <v>107</v>
      </c>
      <c r="D152" s="160" t="s">
        <v>162</v>
      </c>
      <c r="E152" s="161" t="s">
        <v>183</v>
      </c>
      <c r="F152" s="162" t="s">
        <v>184</v>
      </c>
      <c r="G152" s="163" t="s">
        <v>185</v>
      </c>
      <c r="H152" s="164">
        <v>5.24</v>
      </c>
      <c r="I152" s="165"/>
      <c r="J152" s="166">
        <f>ROUND(I152*H152,2)</f>
        <v>0</v>
      </c>
      <c r="K152" s="167"/>
      <c r="L152" s="32"/>
      <c r="M152" s="168" t="s">
        <v>1</v>
      </c>
      <c r="N152" s="169" t="s">
        <v>38</v>
      </c>
      <c r="O152" s="60"/>
      <c r="P152" s="170">
        <f>O152*H152</f>
        <v>0</v>
      </c>
      <c r="Q152" s="170">
        <v>7.3819999999999997E-2</v>
      </c>
      <c r="R152" s="170">
        <f>Q152*H152</f>
        <v>0.38681680000000002</v>
      </c>
      <c r="S152" s="170">
        <v>0</v>
      </c>
      <c r="T152" s="17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2" t="s">
        <v>166</v>
      </c>
      <c r="AT152" s="172" t="s">
        <v>162</v>
      </c>
      <c r="AU152" s="172" t="s">
        <v>81</v>
      </c>
      <c r="AY152" s="16" t="s">
        <v>160</v>
      </c>
      <c r="BE152" s="173">
        <f>IF(N152="základná",J152,0)</f>
        <v>0</v>
      </c>
      <c r="BF152" s="173">
        <f>IF(N152="znížená",J152,0)</f>
        <v>0</v>
      </c>
      <c r="BG152" s="173">
        <f>IF(N152="zákl. prenesená",J152,0)</f>
        <v>0</v>
      </c>
      <c r="BH152" s="173">
        <f>IF(N152="zníž. prenesená",J152,0)</f>
        <v>0</v>
      </c>
      <c r="BI152" s="173">
        <f>IF(N152="nulová",J152,0)</f>
        <v>0</v>
      </c>
      <c r="BJ152" s="16" t="s">
        <v>81</v>
      </c>
      <c r="BK152" s="173">
        <f>ROUND(I152*H152,2)</f>
        <v>0</v>
      </c>
      <c r="BL152" s="16" t="s">
        <v>166</v>
      </c>
      <c r="BM152" s="172" t="s">
        <v>186</v>
      </c>
    </row>
    <row r="153" spans="1:65" s="13" customFormat="1" x14ac:dyDescent="0.2">
      <c r="B153" s="174"/>
      <c r="D153" s="175" t="s">
        <v>168</v>
      </c>
      <c r="E153" s="176" t="s">
        <v>1</v>
      </c>
      <c r="F153" s="177" t="s">
        <v>187</v>
      </c>
      <c r="H153" s="178">
        <v>1.8</v>
      </c>
      <c r="I153" s="179"/>
      <c r="L153" s="174"/>
      <c r="M153" s="180"/>
      <c r="N153" s="181"/>
      <c r="O153" s="181"/>
      <c r="P153" s="181"/>
      <c r="Q153" s="181"/>
      <c r="R153" s="181"/>
      <c r="S153" s="181"/>
      <c r="T153" s="182"/>
      <c r="AT153" s="176" t="s">
        <v>168</v>
      </c>
      <c r="AU153" s="176" t="s">
        <v>81</v>
      </c>
      <c r="AV153" s="13" t="s">
        <v>81</v>
      </c>
      <c r="AW153" s="13" t="s">
        <v>29</v>
      </c>
      <c r="AX153" s="13" t="s">
        <v>72</v>
      </c>
      <c r="AY153" s="176" t="s">
        <v>160</v>
      </c>
    </row>
    <row r="154" spans="1:65" s="13" customFormat="1" x14ac:dyDescent="0.2">
      <c r="B154" s="174"/>
      <c r="D154" s="175" t="s">
        <v>168</v>
      </c>
      <c r="E154" s="176" t="s">
        <v>1</v>
      </c>
      <c r="F154" s="177" t="s">
        <v>188</v>
      </c>
      <c r="H154" s="178">
        <v>3.44</v>
      </c>
      <c r="I154" s="179"/>
      <c r="L154" s="174"/>
      <c r="M154" s="180"/>
      <c r="N154" s="181"/>
      <c r="O154" s="181"/>
      <c r="P154" s="181"/>
      <c r="Q154" s="181"/>
      <c r="R154" s="181"/>
      <c r="S154" s="181"/>
      <c r="T154" s="182"/>
      <c r="AT154" s="176" t="s">
        <v>168</v>
      </c>
      <c r="AU154" s="176" t="s">
        <v>81</v>
      </c>
      <c r="AV154" s="13" t="s">
        <v>81</v>
      </c>
      <c r="AW154" s="13" t="s">
        <v>29</v>
      </c>
      <c r="AX154" s="13" t="s">
        <v>72</v>
      </c>
      <c r="AY154" s="176" t="s">
        <v>160</v>
      </c>
    </row>
    <row r="155" spans="1:65" s="14" customFormat="1" x14ac:dyDescent="0.2">
      <c r="B155" s="183"/>
      <c r="D155" s="175" t="s">
        <v>168</v>
      </c>
      <c r="E155" s="184" t="s">
        <v>1</v>
      </c>
      <c r="F155" s="185" t="s">
        <v>189</v>
      </c>
      <c r="H155" s="186">
        <v>5.24</v>
      </c>
      <c r="I155" s="187"/>
      <c r="L155" s="183"/>
      <c r="M155" s="188"/>
      <c r="N155" s="189"/>
      <c r="O155" s="189"/>
      <c r="P155" s="189"/>
      <c r="Q155" s="189"/>
      <c r="R155" s="189"/>
      <c r="S155" s="189"/>
      <c r="T155" s="190"/>
      <c r="AT155" s="184" t="s">
        <v>168</v>
      </c>
      <c r="AU155" s="184" t="s">
        <v>81</v>
      </c>
      <c r="AV155" s="14" t="s">
        <v>166</v>
      </c>
      <c r="AW155" s="14" t="s">
        <v>29</v>
      </c>
      <c r="AX155" s="14" t="s">
        <v>77</v>
      </c>
      <c r="AY155" s="184" t="s">
        <v>160</v>
      </c>
    </row>
    <row r="156" spans="1:65" s="2" customFormat="1" ht="24.15" customHeight="1" x14ac:dyDescent="0.2">
      <c r="A156" s="31"/>
      <c r="B156" s="125"/>
      <c r="C156" s="160" t="s">
        <v>190</v>
      </c>
      <c r="D156" s="160" t="s">
        <v>162</v>
      </c>
      <c r="E156" s="161" t="s">
        <v>191</v>
      </c>
      <c r="F156" s="162" t="s">
        <v>192</v>
      </c>
      <c r="G156" s="163" t="s">
        <v>185</v>
      </c>
      <c r="H156" s="164">
        <v>1.0640000000000001</v>
      </c>
      <c r="I156" s="165"/>
      <c r="J156" s="166">
        <f>ROUND(I156*H156,2)</f>
        <v>0</v>
      </c>
      <c r="K156" s="167"/>
      <c r="L156" s="32"/>
      <c r="M156" s="168" t="s">
        <v>1</v>
      </c>
      <c r="N156" s="169" t="s">
        <v>38</v>
      </c>
      <c r="O156" s="60"/>
      <c r="P156" s="170">
        <f>O156*H156</f>
        <v>0</v>
      </c>
      <c r="Q156" s="170">
        <v>3.943E-2</v>
      </c>
      <c r="R156" s="170">
        <f>Q156*H156</f>
        <v>4.1953520000000001E-2</v>
      </c>
      <c r="S156" s="170">
        <v>0</v>
      </c>
      <c r="T156" s="171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2" t="s">
        <v>166</v>
      </c>
      <c r="AT156" s="172" t="s">
        <v>162</v>
      </c>
      <c r="AU156" s="172" t="s">
        <v>81</v>
      </c>
      <c r="AY156" s="16" t="s">
        <v>160</v>
      </c>
      <c r="BE156" s="173">
        <f>IF(N156="základná",J156,0)</f>
        <v>0</v>
      </c>
      <c r="BF156" s="173">
        <f>IF(N156="znížená",J156,0)</f>
        <v>0</v>
      </c>
      <c r="BG156" s="173">
        <f>IF(N156="zákl. prenesená",J156,0)</f>
        <v>0</v>
      </c>
      <c r="BH156" s="173">
        <f>IF(N156="zníž. prenesená",J156,0)</f>
        <v>0</v>
      </c>
      <c r="BI156" s="173">
        <f>IF(N156="nulová",J156,0)</f>
        <v>0</v>
      </c>
      <c r="BJ156" s="16" t="s">
        <v>81</v>
      </c>
      <c r="BK156" s="173">
        <f>ROUND(I156*H156,2)</f>
        <v>0</v>
      </c>
      <c r="BL156" s="16" t="s">
        <v>166</v>
      </c>
      <c r="BM156" s="172" t="s">
        <v>193</v>
      </c>
    </row>
    <row r="157" spans="1:65" s="13" customFormat="1" x14ac:dyDescent="0.2">
      <c r="B157" s="174"/>
      <c r="D157" s="175" t="s">
        <v>168</v>
      </c>
      <c r="E157" s="176" t="s">
        <v>1</v>
      </c>
      <c r="F157" s="177" t="s">
        <v>194</v>
      </c>
      <c r="H157" s="178">
        <v>1.0640000000000001</v>
      </c>
      <c r="I157" s="179"/>
      <c r="L157" s="174"/>
      <c r="M157" s="180"/>
      <c r="N157" s="181"/>
      <c r="O157" s="181"/>
      <c r="P157" s="181"/>
      <c r="Q157" s="181"/>
      <c r="R157" s="181"/>
      <c r="S157" s="181"/>
      <c r="T157" s="182"/>
      <c r="AT157" s="176" t="s">
        <v>168</v>
      </c>
      <c r="AU157" s="176" t="s">
        <v>81</v>
      </c>
      <c r="AV157" s="13" t="s">
        <v>81</v>
      </c>
      <c r="AW157" s="13" t="s">
        <v>29</v>
      </c>
      <c r="AX157" s="13" t="s">
        <v>77</v>
      </c>
      <c r="AY157" s="176" t="s">
        <v>160</v>
      </c>
    </row>
    <row r="158" spans="1:65" s="12" customFormat="1" ht="22.8" customHeight="1" x14ac:dyDescent="0.25">
      <c r="B158" s="147"/>
      <c r="D158" s="148" t="s">
        <v>71</v>
      </c>
      <c r="E158" s="158" t="s">
        <v>190</v>
      </c>
      <c r="F158" s="158" t="s">
        <v>195</v>
      </c>
      <c r="I158" s="150"/>
      <c r="J158" s="159">
        <f>BK158</f>
        <v>0</v>
      </c>
      <c r="L158" s="147"/>
      <c r="M158" s="152"/>
      <c r="N158" s="153"/>
      <c r="O158" s="153"/>
      <c r="P158" s="154">
        <f>SUM(P159:P185)</f>
        <v>0</v>
      </c>
      <c r="Q158" s="153"/>
      <c r="R158" s="154">
        <f>SUM(R159:R185)</f>
        <v>2.8916871799999999</v>
      </c>
      <c r="S158" s="153"/>
      <c r="T158" s="155">
        <f>SUM(T159:T185)</f>
        <v>0</v>
      </c>
      <c r="AR158" s="148" t="s">
        <v>77</v>
      </c>
      <c r="AT158" s="156" t="s">
        <v>71</v>
      </c>
      <c r="AU158" s="156" t="s">
        <v>77</v>
      </c>
      <c r="AY158" s="148" t="s">
        <v>160</v>
      </c>
      <c r="BK158" s="157">
        <f>SUM(BK159:BK185)</f>
        <v>0</v>
      </c>
    </row>
    <row r="159" spans="1:65" s="2" customFormat="1" ht="24.15" customHeight="1" x14ac:dyDescent="0.2">
      <c r="A159" s="31"/>
      <c r="B159" s="125"/>
      <c r="C159" s="160" t="s">
        <v>196</v>
      </c>
      <c r="D159" s="160" t="s">
        <v>162</v>
      </c>
      <c r="E159" s="161" t="s">
        <v>197</v>
      </c>
      <c r="F159" s="162" t="s">
        <v>198</v>
      </c>
      <c r="G159" s="163" t="s">
        <v>185</v>
      </c>
      <c r="H159" s="164">
        <v>0.15</v>
      </c>
      <c r="I159" s="165"/>
      <c r="J159" s="166">
        <f>ROUND(I159*H159,2)</f>
        <v>0</v>
      </c>
      <c r="K159" s="167"/>
      <c r="L159" s="32"/>
      <c r="M159" s="168" t="s">
        <v>1</v>
      </c>
      <c r="N159" s="169" t="s">
        <v>38</v>
      </c>
      <c r="O159" s="60"/>
      <c r="P159" s="170">
        <f>O159*H159</f>
        <v>0</v>
      </c>
      <c r="Q159" s="170">
        <v>7.5520000000000004E-2</v>
      </c>
      <c r="R159" s="170">
        <f>Q159*H159</f>
        <v>1.1328E-2</v>
      </c>
      <c r="S159" s="170">
        <v>0</v>
      </c>
      <c r="T159" s="171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2" t="s">
        <v>166</v>
      </c>
      <c r="AT159" s="172" t="s">
        <v>162</v>
      </c>
      <c r="AU159" s="172" t="s">
        <v>81</v>
      </c>
      <c r="AY159" s="16" t="s">
        <v>160</v>
      </c>
      <c r="BE159" s="173">
        <f>IF(N159="základná",J159,0)</f>
        <v>0</v>
      </c>
      <c r="BF159" s="173">
        <f>IF(N159="znížená",J159,0)</f>
        <v>0</v>
      </c>
      <c r="BG159" s="173">
        <f>IF(N159="zákl. prenesená",J159,0)</f>
        <v>0</v>
      </c>
      <c r="BH159" s="173">
        <f>IF(N159="zníž. prenesená",J159,0)</f>
        <v>0</v>
      </c>
      <c r="BI159" s="173">
        <f>IF(N159="nulová",J159,0)</f>
        <v>0</v>
      </c>
      <c r="BJ159" s="16" t="s">
        <v>81</v>
      </c>
      <c r="BK159" s="173">
        <f>ROUND(I159*H159,2)</f>
        <v>0</v>
      </c>
      <c r="BL159" s="16" t="s">
        <v>166</v>
      </c>
      <c r="BM159" s="172" t="s">
        <v>199</v>
      </c>
    </row>
    <row r="160" spans="1:65" s="13" customFormat="1" x14ac:dyDescent="0.2">
      <c r="B160" s="174"/>
      <c r="D160" s="175" t="s">
        <v>168</v>
      </c>
      <c r="E160" s="176" t="s">
        <v>1</v>
      </c>
      <c r="F160" s="177" t="s">
        <v>200</v>
      </c>
      <c r="H160" s="178">
        <v>0.15</v>
      </c>
      <c r="I160" s="179"/>
      <c r="L160" s="174"/>
      <c r="M160" s="180"/>
      <c r="N160" s="181"/>
      <c r="O160" s="181"/>
      <c r="P160" s="181"/>
      <c r="Q160" s="181"/>
      <c r="R160" s="181"/>
      <c r="S160" s="181"/>
      <c r="T160" s="182"/>
      <c r="AT160" s="176" t="s">
        <v>168</v>
      </c>
      <c r="AU160" s="176" t="s">
        <v>81</v>
      </c>
      <c r="AV160" s="13" t="s">
        <v>81</v>
      </c>
      <c r="AW160" s="13" t="s">
        <v>29</v>
      </c>
      <c r="AX160" s="13" t="s">
        <v>77</v>
      </c>
      <c r="AY160" s="176" t="s">
        <v>160</v>
      </c>
    </row>
    <row r="161" spans="1:65" s="2" customFormat="1" ht="37.799999999999997" customHeight="1" x14ac:dyDescent="0.2">
      <c r="A161" s="31"/>
      <c r="B161" s="125"/>
      <c r="C161" s="160" t="s">
        <v>201</v>
      </c>
      <c r="D161" s="160" t="s">
        <v>162</v>
      </c>
      <c r="E161" s="161" t="s">
        <v>202</v>
      </c>
      <c r="F161" s="162" t="s">
        <v>203</v>
      </c>
      <c r="G161" s="163" t="s">
        <v>185</v>
      </c>
      <c r="H161" s="164">
        <v>12.628</v>
      </c>
      <c r="I161" s="165"/>
      <c r="J161" s="166">
        <f>ROUND(I161*H161,2)</f>
        <v>0</v>
      </c>
      <c r="K161" s="167"/>
      <c r="L161" s="32"/>
      <c r="M161" s="168" t="s">
        <v>1</v>
      </c>
      <c r="N161" s="169" t="s">
        <v>38</v>
      </c>
      <c r="O161" s="60"/>
      <c r="P161" s="170">
        <f>O161*H161</f>
        <v>0</v>
      </c>
      <c r="Q161" s="170">
        <v>1.261E-2</v>
      </c>
      <c r="R161" s="170">
        <f>Q161*H161</f>
        <v>0.15923908000000001</v>
      </c>
      <c r="S161" s="170">
        <v>0</v>
      </c>
      <c r="T161" s="171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2" t="s">
        <v>166</v>
      </c>
      <c r="AT161" s="172" t="s">
        <v>162</v>
      </c>
      <c r="AU161" s="172" t="s">
        <v>81</v>
      </c>
      <c r="AY161" s="16" t="s">
        <v>160</v>
      </c>
      <c r="BE161" s="173">
        <f>IF(N161="základná",J161,0)</f>
        <v>0</v>
      </c>
      <c r="BF161" s="173">
        <f>IF(N161="znížená",J161,0)</f>
        <v>0</v>
      </c>
      <c r="BG161" s="173">
        <f>IF(N161="zákl. prenesená",J161,0)</f>
        <v>0</v>
      </c>
      <c r="BH161" s="173">
        <f>IF(N161="zníž. prenesená",J161,0)</f>
        <v>0</v>
      </c>
      <c r="BI161" s="173">
        <f>IF(N161="nulová",J161,0)</f>
        <v>0</v>
      </c>
      <c r="BJ161" s="16" t="s">
        <v>81</v>
      </c>
      <c r="BK161" s="173">
        <f>ROUND(I161*H161,2)</f>
        <v>0</v>
      </c>
      <c r="BL161" s="16" t="s">
        <v>166</v>
      </c>
      <c r="BM161" s="172" t="s">
        <v>204</v>
      </c>
    </row>
    <row r="162" spans="1:65" s="13" customFormat="1" x14ac:dyDescent="0.2">
      <c r="B162" s="174"/>
      <c r="D162" s="175" t="s">
        <v>168</v>
      </c>
      <c r="E162" s="176" t="s">
        <v>1</v>
      </c>
      <c r="F162" s="177" t="s">
        <v>102</v>
      </c>
      <c r="H162" s="178">
        <v>12.628</v>
      </c>
      <c r="I162" s="179"/>
      <c r="L162" s="174"/>
      <c r="M162" s="180"/>
      <c r="N162" s="181"/>
      <c r="O162" s="181"/>
      <c r="P162" s="181"/>
      <c r="Q162" s="181"/>
      <c r="R162" s="181"/>
      <c r="S162" s="181"/>
      <c r="T162" s="182"/>
      <c r="AT162" s="176" t="s">
        <v>168</v>
      </c>
      <c r="AU162" s="176" t="s">
        <v>81</v>
      </c>
      <c r="AV162" s="13" t="s">
        <v>81</v>
      </c>
      <c r="AW162" s="13" t="s">
        <v>29</v>
      </c>
      <c r="AX162" s="13" t="s">
        <v>77</v>
      </c>
      <c r="AY162" s="176" t="s">
        <v>160</v>
      </c>
    </row>
    <row r="163" spans="1:65" s="2" customFormat="1" ht="24.15" customHeight="1" x14ac:dyDescent="0.2">
      <c r="A163" s="31"/>
      <c r="B163" s="125"/>
      <c r="C163" s="160" t="s">
        <v>205</v>
      </c>
      <c r="D163" s="160" t="s">
        <v>162</v>
      </c>
      <c r="E163" s="161" t="s">
        <v>206</v>
      </c>
      <c r="F163" s="162" t="s">
        <v>207</v>
      </c>
      <c r="G163" s="163" t="s">
        <v>185</v>
      </c>
      <c r="H163" s="164">
        <v>12.628</v>
      </c>
      <c r="I163" s="165"/>
      <c r="J163" s="166">
        <f>ROUND(I163*H163,2)</f>
        <v>0</v>
      </c>
      <c r="K163" s="167"/>
      <c r="L163" s="32"/>
      <c r="M163" s="168" t="s">
        <v>1</v>
      </c>
      <c r="N163" s="169" t="s">
        <v>38</v>
      </c>
      <c r="O163" s="60"/>
      <c r="P163" s="170">
        <f>O163*H163</f>
        <v>0</v>
      </c>
      <c r="Q163" s="170">
        <v>2.3000000000000001E-4</v>
      </c>
      <c r="R163" s="170">
        <f>Q163*H163</f>
        <v>2.9044400000000003E-3</v>
      </c>
      <c r="S163" s="170">
        <v>0</v>
      </c>
      <c r="T163" s="171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2" t="s">
        <v>166</v>
      </c>
      <c r="AT163" s="172" t="s">
        <v>162</v>
      </c>
      <c r="AU163" s="172" t="s">
        <v>81</v>
      </c>
      <c r="AY163" s="16" t="s">
        <v>160</v>
      </c>
      <c r="BE163" s="173">
        <f>IF(N163="základná",J163,0)</f>
        <v>0</v>
      </c>
      <c r="BF163" s="173">
        <f>IF(N163="znížená",J163,0)</f>
        <v>0</v>
      </c>
      <c r="BG163" s="173">
        <f>IF(N163="zákl. prenesená",J163,0)</f>
        <v>0</v>
      </c>
      <c r="BH163" s="173">
        <f>IF(N163="zníž. prenesená",J163,0)</f>
        <v>0</v>
      </c>
      <c r="BI163" s="173">
        <f>IF(N163="nulová",J163,0)</f>
        <v>0</v>
      </c>
      <c r="BJ163" s="16" t="s">
        <v>81</v>
      </c>
      <c r="BK163" s="173">
        <f>ROUND(I163*H163,2)</f>
        <v>0</v>
      </c>
      <c r="BL163" s="16" t="s">
        <v>166</v>
      </c>
      <c r="BM163" s="172" t="s">
        <v>208</v>
      </c>
    </row>
    <row r="164" spans="1:65" s="13" customFormat="1" x14ac:dyDescent="0.2">
      <c r="B164" s="174"/>
      <c r="D164" s="175" t="s">
        <v>168</v>
      </c>
      <c r="E164" s="176" t="s">
        <v>1</v>
      </c>
      <c r="F164" s="177" t="s">
        <v>102</v>
      </c>
      <c r="H164" s="178">
        <v>12.628</v>
      </c>
      <c r="I164" s="179"/>
      <c r="L164" s="174"/>
      <c r="M164" s="180"/>
      <c r="N164" s="181"/>
      <c r="O164" s="181"/>
      <c r="P164" s="181"/>
      <c r="Q164" s="181"/>
      <c r="R164" s="181"/>
      <c r="S164" s="181"/>
      <c r="T164" s="182"/>
      <c r="AT164" s="176" t="s">
        <v>168</v>
      </c>
      <c r="AU164" s="176" t="s">
        <v>81</v>
      </c>
      <c r="AV164" s="13" t="s">
        <v>81</v>
      </c>
      <c r="AW164" s="13" t="s">
        <v>29</v>
      </c>
      <c r="AX164" s="13" t="s">
        <v>77</v>
      </c>
      <c r="AY164" s="176" t="s">
        <v>160</v>
      </c>
    </row>
    <row r="165" spans="1:65" s="2" customFormat="1" ht="24.15" customHeight="1" x14ac:dyDescent="0.2">
      <c r="A165" s="31"/>
      <c r="B165" s="125"/>
      <c r="C165" s="160" t="s">
        <v>209</v>
      </c>
      <c r="D165" s="160" t="s">
        <v>162</v>
      </c>
      <c r="E165" s="161" t="s">
        <v>210</v>
      </c>
      <c r="F165" s="162" t="s">
        <v>211</v>
      </c>
      <c r="G165" s="163" t="s">
        <v>185</v>
      </c>
      <c r="H165" s="164">
        <v>1.5649999999999999</v>
      </c>
      <c r="I165" s="165"/>
      <c r="J165" s="166">
        <f>ROUND(I165*H165,2)</f>
        <v>0</v>
      </c>
      <c r="K165" s="167"/>
      <c r="L165" s="32"/>
      <c r="M165" s="168" t="s">
        <v>1</v>
      </c>
      <c r="N165" s="169" t="s">
        <v>38</v>
      </c>
      <c r="O165" s="60"/>
      <c r="P165" s="170">
        <f>O165*H165</f>
        <v>0</v>
      </c>
      <c r="Q165" s="170">
        <v>7.5520000000000004E-2</v>
      </c>
      <c r="R165" s="170">
        <f>Q165*H165</f>
        <v>0.1181888</v>
      </c>
      <c r="S165" s="170">
        <v>0</v>
      </c>
      <c r="T165" s="171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2" t="s">
        <v>212</v>
      </c>
      <c r="AT165" s="172" t="s">
        <v>162</v>
      </c>
      <c r="AU165" s="172" t="s">
        <v>81</v>
      </c>
      <c r="AY165" s="16" t="s">
        <v>160</v>
      </c>
      <c r="BE165" s="173">
        <f>IF(N165="základná",J165,0)</f>
        <v>0</v>
      </c>
      <c r="BF165" s="173">
        <f>IF(N165="znížená",J165,0)</f>
        <v>0</v>
      </c>
      <c r="BG165" s="173">
        <f>IF(N165="zákl. prenesená",J165,0)</f>
        <v>0</v>
      </c>
      <c r="BH165" s="173">
        <f>IF(N165="zníž. prenesená",J165,0)</f>
        <v>0</v>
      </c>
      <c r="BI165" s="173">
        <f>IF(N165="nulová",J165,0)</f>
        <v>0</v>
      </c>
      <c r="BJ165" s="16" t="s">
        <v>81</v>
      </c>
      <c r="BK165" s="173">
        <f>ROUND(I165*H165,2)</f>
        <v>0</v>
      </c>
      <c r="BL165" s="16" t="s">
        <v>212</v>
      </c>
      <c r="BM165" s="172" t="s">
        <v>213</v>
      </c>
    </row>
    <row r="166" spans="1:65" s="13" customFormat="1" x14ac:dyDescent="0.2">
      <c r="B166" s="174"/>
      <c r="D166" s="175" t="s">
        <v>168</v>
      </c>
      <c r="E166" s="176" t="s">
        <v>1</v>
      </c>
      <c r="F166" s="177" t="s">
        <v>214</v>
      </c>
      <c r="H166" s="178">
        <v>1.4750000000000001</v>
      </c>
      <c r="I166" s="179"/>
      <c r="L166" s="174"/>
      <c r="M166" s="180"/>
      <c r="N166" s="181"/>
      <c r="O166" s="181"/>
      <c r="P166" s="181"/>
      <c r="Q166" s="181"/>
      <c r="R166" s="181"/>
      <c r="S166" s="181"/>
      <c r="T166" s="182"/>
      <c r="AT166" s="176" t="s">
        <v>168</v>
      </c>
      <c r="AU166" s="176" t="s">
        <v>81</v>
      </c>
      <c r="AV166" s="13" t="s">
        <v>81</v>
      </c>
      <c r="AW166" s="13" t="s">
        <v>29</v>
      </c>
      <c r="AX166" s="13" t="s">
        <v>72</v>
      </c>
      <c r="AY166" s="176" t="s">
        <v>160</v>
      </c>
    </row>
    <row r="167" spans="1:65" s="13" customFormat="1" x14ac:dyDescent="0.2">
      <c r="B167" s="174"/>
      <c r="D167" s="175" t="s">
        <v>168</v>
      </c>
      <c r="E167" s="176" t="s">
        <v>1</v>
      </c>
      <c r="F167" s="177" t="s">
        <v>215</v>
      </c>
      <c r="H167" s="178">
        <v>0.09</v>
      </c>
      <c r="I167" s="179"/>
      <c r="L167" s="174"/>
      <c r="M167" s="180"/>
      <c r="N167" s="181"/>
      <c r="O167" s="181"/>
      <c r="P167" s="181"/>
      <c r="Q167" s="181"/>
      <c r="R167" s="181"/>
      <c r="S167" s="181"/>
      <c r="T167" s="182"/>
      <c r="AT167" s="176" t="s">
        <v>168</v>
      </c>
      <c r="AU167" s="176" t="s">
        <v>81</v>
      </c>
      <c r="AV167" s="13" t="s">
        <v>81</v>
      </c>
      <c r="AW167" s="13" t="s">
        <v>29</v>
      </c>
      <c r="AX167" s="13" t="s">
        <v>72</v>
      </c>
      <c r="AY167" s="176" t="s">
        <v>160</v>
      </c>
    </row>
    <row r="168" spans="1:65" s="14" customFormat="1" x14ac:dyDescent="0.2">
      <c r="B168" s="183"/>
      <c r="D168" s="175" t="s">
        <v>168</v>
      </c>
      <c r="E168" s="184" t="s">
        <v>1</v>
      </c>
      <c r="F168" s="185" t="s">
        <v>189</v>
      </c>
      <c r="H168" s="186">
        <v>1.5649999999999999</v>
      </c>
      <c r="I168" s="187"/>
      <c r="L168" s="183"/>
      <c r="M168" s="188"/>
      <c r="N168" s="189"/>
      <c r="O168" s="189"/>
      <c r="P168" s="189"/>
      <c r="Q168" s="189"/>
      <c r="R168" s="189"/>
      <c r="S168" s="189"/>
      <c r="T168" s="190"/>
      <c r="AT168" s="184" t="s">
        <v>168</v>
      </c>
      <c r="AU168" s="184" t="s">
        <v>81</v>
      </c>
      <c r="AV168" s="14" t="s">
        <v>166</v>
      </c>
      <c r="AW168" s="14" t="s">
        <v>29</v>
      </c>
      <c r="AX168" s="14" t="s">
        <v>77</v>
      </c>
      <c r="AY168" s="184" t="s">
        <v>160</v>
      </c>
    </row>
    <row r="169" spans="1:65" s="2" customFormat="1" ht="33" customHeight="1" x14ac:dyDescent="0.2">
      <c r="A169" s="31"/>
      <c r="B169" s="125"/>
      <c r="C169" s="160" t="s">
        <v>216</v>
      </c>
      <c r="D169" s="160" t="s">
        <v>162</v>
      </c>
      <c r="E169" s="161" t="s">
        <v>217</v>
      </c>
      <c r="F169" s="162" t="s">
        <v>218</v>
      </c>
      <c r="G169" s="163" t="s">
        <v>185</v>
      </c>
      <c r="H169" s="164">
        <v>21.12</v>
      </c>
      <c r="I169" s="165"/>
      <c r="J169" s="166">
        <f>ROUND(I169*H169,2)</f>
        <v>0</v>
      </c>
      <c r="K169" s="167"/>
      <c r="L169" s="32"/>
      <c r="M169" s="168" t="s">
        <v>1</v>
      </c>
      <c r="N169" s="169" t="s">
        <v>38</v>
      </c>
      <c r="O169" s="60"/>
      <c r="P169" s="170">
        <f>O169*H169</f>
        <v>0</v>
      </c>
      <c r="Q169" s="170">
        <v>1.119E-2</v>
      </c>
      <c r="R169" s="170">
        <f>Q169*H169</f>
        <v>0.23633280000000001</v>
      </c>
      <c r="S169" s="170">
        <v>0</v>
      </c>
      <c r="T169" s="171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2" t="s">
        <v>166</v>
      </c>
      <c r="AT169" s="172" t="s">
        <v>162</v>
      </c>
      <c r="AU169" s="172" t="s">
        <v>81</v>
      </c>
      <c r="AY169" s="16" t="s">
        <v>160</v>
      </c>
      <c r="BE169" s="173">
        <f>IF(N169="základná",J169,0)</f>
        <v>0</v>
      </c>
      <c r="BF169" s="173">
        <f>IF(N169="znížená",J169,0)</f>
        <v>0</v>
      </c>
      <c r="BG169" s="173">
        <f>IF(N169="zákl. prenesená",J169,0)</f>
        <v>0</v>
      </c>
      <c r="BH169" s="173">
        <f>IF(N169="zníž. prenesená",J169,0)</f>
        <v>0</v>
      </c>
      <c r="BI169" s="173">
        <f>IF(N169="nulová",J169,0)</f>
        <v>0</v>
      </c>
      <c r="BJ169" s="16" t="s">
        <v>81</v>
      </c>
      <c r="BK169" s="173">
        <f>ROUND(I169*H169,2)</f>
        <v>0</v>
      </c>
      <c r="BL169" s="16" t="s">
        <v>166</v>
      </c>
      <c r="BM169" s="172" t="s">
        <v>219</v>
      </c>
    </row>
    <row r="170" spans="1:65" s="13" customFormat="1" x14ac:dyDescent="0.2">
      <c r="B170" s="174"/>
      <c r="D170" s="175" t="s">
        <v>168</v>
      </c>
      <c r="E170" s="176" t="s">
        <v>1</v>
      </c>
      <c r="F170" s="177" t="s">
        <v>104</v>
      </c>
      <c r="H170" s="178">
        <v>21.12</v>
      </c>
      <c r="I170" s="179"/>
      <c r="L170" s="174"/>
      <c r="M170" s="180"/>
      <c r="N170" s="181"/>
      <c r="O170" s="181"/>
      <c r="P170" s="181"/>
      <c r="Q170" s="181"/>
      <c r="R170" s="181"/>
      <c r="S170" s="181"/>
      <c r="T170" s="182"/>
      <c r="AT170" s="176" t="s">
        <v>168</v>
      </c>
      <c r="AU170" s="176" t="s">
        <v>81</v>
      </c>
      <c r="AV170" s="13" t="s">
        <v>81</v>
      </c>
      <c r="AW170" s="13" t="s">
        <v>29</v>
      </c>
      <c r="AX170" s="13" t="s">
        <v>77</v>
      </c>
      <c r="AY170" s="176" t="s">
        <v>160</v>
      </c>
    </row>
    <row r="171" spans="1:65" s="2" customFormat="1" ht="24.15" customHeight="1" x14ac:dyDescent="0.2">
      <c r="A171" s="31"/>
      <c r="B171" s="125"/>
      <c r="C171" s="160" t="s">
        <v>220</v>
      </c>
      <c r="D171" s="160" t="s">
        <v>162</v>
      </c>
      <c r="E171" s="161" t="s">
        <v>221</v>
      </c>
      <c r="F171" s="162" t="s">
        <v>222</v>
      </c>
      <c r="G171" s="163" t="s">
        <v>185</v>
      </c>
      <c r="H171" s="164">
        <v>70.346000000000004</v>
      </c>
      <c r="I171" s="165"/>
      <c r="J171" s="166">
        <f>ROUND(I171*H171,2)</f>
        <v>0</v>
      </c>
      <c r="K171" s="167"/>
      <c r="L171" s="32"/>
      <c r="M171" s="168" t="s">
        <v>1</v>
      </c>
      <c r="N171" s="169" t="s">
        <v>38</v>
      </c>
      <c r="O171" s="60"/>
      <c r="P171" s="170">
        <f>O171*H171</f>
        <v>0</v>
      </c>
      <c r="Q171" s="170">
        <v>2.3000000000000001E-4</v>
      </c>
      <c r="R171" s="170">
        <f>Q171*H171</f>
        <v>1.6179580000000002E-2</v>
      </c>
      <c r="S171" s="170">
        <v>0</v>
      </c>
      <c r="T171" s="171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2" t="s">
        <v>166</v>
      </c>
      <c r="AT171" s="172" t="s">
        <v>162</v>
      </c>
      <c r="AU171" s="172" t="s">
        <v>81</v>
      </c>
      <c r="AY171" s="16" t="s">
        <v>160</v>
      </c>
      <c r="BE171" s="173">
        <f>IF(N171="základná",J171,0)</f>
        <v>0</v>
      </c>
      <c r="BF171" s="173">
        <f>IF(N171="znížená",J171,0)</f>
        <v>0</v>
      </c>
      <c r="BG171" s="173">
        <f>IF(N171="zákl. prenesená",J171,0)</f>
        <v>0</v>
      </c>
      <c r="BH171" s="173">
        <f>IF(N171="zníž. prenesená",J171,0)</f>
        <v>0</v>
      </c>
      <c r="BI171" s="173">
        <f>IF(N171="nulová",J171,0)</f>
        <v>0</v>
      </c>
      <c r="BJ171" s="16" t="s">
        <v>81</v>
      </c>
      <c r="BK171" s="173">
        <f>ROUND(I171*H171,2)</f>
        <v>0</v>
      </c>
      <c r="BL171" s="16" t="s">
        <v>166</v>
      </c>
      <c r="BM171" s="172" t="s">
        <v>223</v>
      </c>
    </row>
    <row r="172" spans="1:65" s="13" customFormat="1" x14ac:dyDescent="0.2">
      <c r="B172" s="174"/>
      <c r="D172" s="175" t="s">
        <v>168</v>
      </c>
      <c r="E172" s="176" t="s">
        <v>1</v>
      </c>
      <c r="F172" s="177" t="s">
        <v>94</v>
      </c>
      <c r="H172" s="178">
        <v>49.225999999999999</v>
      </c>
      <c r="I172" s="179"/>
      <c r="L172" s="174"/>
      <c r="M172" s="180"/>
      <c r="N172" s="181"/>
      <c r="O172" s="181"/>
      <c r="P172" s="181"/>
      <c r="Q172" s="181"/>
      <c r="R172" s="181"/>
      <c r="S172" s="181"/>
      <c r="T172" s="182"/>
      <c r="AT172" s="176" t="s">
        <v>168</v>
      </c>
      <c r="AU172" s="176" t="s">
        <v>81</v>
      </c>
      <c r="AV172" s="13" t="s">
        <v>81</v>
      </c>
      <c r="AW172" s="13" t="s">
        <v>29</v>
      </c>
      <c r="AX172" s="13" t="s">
        <v>72</v>
      </c>
      <c r="AY172" s="176" t="s">
        <v>160</v>
      </c>
    </row>
    <row r="173" spans="1:65" s="13" customFormat="1" x14ac:dyDescent="0.2">
      <c r="B173" s="174"/>
      <c r="D173" s="175" t="s">
        <v>168</v>
      </c>
      <c r="E173" s="176" t="s">
        <v>1</v>
      </c>
      <c r="F173" s="177" t="s">
        <v>104</v>
      </c>
      <c r="H173" s="178">
        <v>21.12</v>
      </c>
      <c r="I173" s="179"/>
      <c r="L173" s="174"/>
      <c r="M173" s="180"/>
      <c r="N173" s="181"/>
      <c r="O173" s="181"/>
      <c r="P173" s="181"/>
      <c r="Q173" s="181"/>
      <c r="R173" s="181"/>
      <c r="S173" s="181"/>
      <c r="T173" s="182"/>
      <c r="AT173" s="176" t="s">
        <v>168</v>
      </c>
      <c r="AU173" s="176" t="s">
        <v>81</v>
      </c>
      <c r="AV173" s="13" t="s">
        <v>81</v>
      </c>
      <c r="AW173" s="13" t="s">
        <v>29</v>
      </c>
      <c r="AX173" s="13" t="s">
        <v>72</v>
      </c>
      <c r="AY173" s="176" t="s">
        <v>160</v>
      </c>
    </row>
    <row r="174" spans="1:65" s="14" customFormat="1" x14ac:dyDescent="0.2">
      <c r="B174" s="183"/>
      <c r="D174" s="175" t="s">
        <v>168</v>
      </c>
      <c r="E174" s="184" t="s">
        <v>1</v>
      </c>
      <c r="F174" s="185" t="s">
        <v>189</v>
      </c>
      <c r="H174" s="186">
        <v>70.346000000000004</v>
      </c>
      <c r="I174" s="187"/>
      <c r="L174" s="183"/>
      <c r="M174" s="188"/>
      <c r="N174" s="189"/>
      <c r="O174" s="189"/>
      <c r="P174" s="189"/>
      <c r="Q174" s="189"/>
      <c r="R174" s="189"/>
      <c r="S174" s="189"/>
      <c r="T174" s="190"/>
      <c r="AT174" s="184" t="s">
        <v>168</v>
      </c>
      <c r="AU174" s="184" t="s">
        <v>81</v>
      </c>
      <c r="AV174" s="14" t="s">
        <v>166</v>
      </c>
      <c r="AW174" s="14" t="s">
        <v>29</v>
      </c>
      <c r="AX174" s="14" t="s">
        <v>77</v>
      </c>
      <c r="AY174" s="184" t="s">
        <v>160</v>
      </c>
    </row>
    <row r="175" spans="1:65" s="2" customFormat="1" ht="21.75" customHeight="1" x14ac:dyDescent="0.2">
      <c r="A175" s="31"/>
      <c r="B175" s="125"/>
      <c r="C175" s="160" t="s">
        <v>224</v>
      </c>
      <c r="D175" s="160" t="s">
        <v>162</v>
      </c>
      <c r="E175" s="161" t="s">
        <v>225</v>
      </c>
      <c r="F175" s="162" t="s">
        <v>226</v>
      </c>
      <c r="G175" s="163" t="s">
        <v>185</v>
      </c>
      <c r="H175" s="164">
        <v>49.225999999999999</v>
      </c>
      <c r="I175" s="165"/>
      <c r="J175" s="166">
        <f>ROUND(I175*H175,2)</f>
        <v>0</v>
      </c>
      <c r="K175" s="167"/>
      <c r="L175" s="32"/>
      <c r="M175" s="168" t="s">
        <v>1</v>
      </c>
      <c r="N175" s="169" t="s">
        <v>38</v>
      </c>
      <c r="O175" s="60"/>
      <c r="P175" s="170">
        <f>O175*H175</f>
        <v>0</v>
      </c>
      <c r="Q175" s="170">
        <v>2.0480000000000002E-2</v>
      </c>
      <c r="R175" s="170">
        <f>Q175*H175</f>
        <v>1.00814848</v>
      </c>
      <c r="S175" s="170">
        <v>0</v>
      </c>
      <c r="T175" s="171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2" t="s">
        <v>166</v>
      </c>
      <c r="AT175" s="172" t="s">
        <v>162</v>
      </c>
      <c r="AU175" s="172" t="s">
        <v>81</v>
      </c>
      <c r="AY175" s="16" t="s">
        <v>160</v>
      </c>
      <c r="BE175" s="173">
        <f>IF(N175="základná",J175,0)</f>
        <v>0</v>
      </c>
      <c r="BF175" s="173">
        <f>IF(N175="znížená",J175,0)</f>
        <v>0</v>
      </c>
      <c r="BG175" s="173">
        <f>IF(N175="zákl. prenesená",J175,0)</f>
        <v>0</v>
      </c>
      <c r="BH175" s="173">
        <f>IF(N175="zníž. prenesená",J175,0)</f>
        <v>0</v>
      </c>
      <c r="BI175" s="173">
        <f>IF(N175="nulová",J175,0)</f>
        <v>0</v>
      </c>
      <c r="BJ175" s="16" t="s">
        <v>81</v>
      </c>
      <c r="BK175" s="173">
        <f>ROUND(I175*H175,2)</f>
        <v>0</v>
      </c>
      <c r="BL175" s="16" t="s">
        <v>166</v>
      </c>
      <c r="BM175" s="172" t="s">
        <v>227</v>
      </c>
    </row>
    <row r="176" spans="1:65" s="13" customFormat="1" x14ac:dyDescent="0.2">
      <c r="B176" s="174"/>
      <c r="D176" s="175" t="s">
        <v>168</v>
      </c>
      <c r="E176" s="176" t="s">
        <v>1</v>
      </c>
      <c r="F176" s="177" t="s">
        <v>94</v>
      </c>
      <c r="H176" s="178">
        <v>49.225999999999999</v>
      </c>
      <c r="I176" s="179"/>
      <c r="L176" s="174"/>
      <c r="M176" s="180"/>
      <c r="N176" s="181"/>
      <c r="O176" s="181"/>
      <c r="P176" s="181"/>
      <c r="Q176" s="181"/>
      <c r="R176" s="181"/>
      <c r="S176" s="181"/>
      <c r="T176" s="182"/>
      <c r="AT176" s="176" t="s">
        <v>168</v>
      </c>
      <c r="AU176" s="176" t="s">
        <v>81</v>
      </c>
      <c r="AV176" s="13" t="s">
        <v>81</v>
      </c>
      <c r="AW176" s="13" t="s">
        <v>29</v>
      </c>
      <c r="AX176" s="13" t="s">
        <v>77</v>
      </c>
      <c r="AY176" s="176" t="s">
        <v>160</v>
      </c>
    </row>
    <row r="177" spans="1:65" s="2" customFormat="1" ht="24.15" customHeight="1" x14ac:dyDescent="0.2">
      <c r="A177" s="31"/>
      <c r="B177" s="125"/>
      <c r="C177" s="160" t="s">
        <v>228</v>
      </c>
      <c r="D177" s="160" t="s">
        <v>162</v>
      </c>
      <c r="E177" s="161" t="s">
        <v>229</v>
      </c>
      <c r="F177" s="162" t="s">
        <v>230</v>
      </c>
      <c r="G177" s="163" t="s">
        <v>185</v>
      </c>
      <c r="H177" s="164">
        <v>6.6</v>
      </c>
      <c r="I177" s="165"/>
      <c r="J177" s="166">
        <f>ROUND(I177*H177,2)</f>
        <v>0</v>
      </c>
      <c r="K177" s="167"/>
      <c r="L177" s="32"/>
      <c r="M177" s="168" t="s">
        <v>1</v>
      </c>
      <c r="N177" s="169" t="s">
        <v>38</v>
      </c>
      <c r="O177" s="60"/>
      <c r="P177" s="170">
        <f>O177*H177</f>
        <v>0</v>
      </c>
      <c r="Q177" s="170">
        <v>4.15E-3</v>
      </c>
      <c r="R177" s="170">
        <f>Q177*H177</f>
        <v>2.7389999999999998E-2</v>
      </c>
      <c r="S177" s="170">
        <v>0</v>
      </c>
      <c r="T177" s="171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2" t="s">
        <v>166</v>
      </c>
      <c r="AT177" s="172" t="s">
        <v>162</v>
      </c>
      <c r="AU177" s="172" t="s">
        <v>81</v>
      </c>
      <c r="AY177" s="16" t="s">
        <v>160</v>
      </c>
      <c r="BE177" s="173">
        <f>IF(N177="základná",J177,0)</f>
        <v>0</v>
      </c>
      <c r="BF177" s="173">
        <f>IF(N177="znížená",J177,0)</f>
        <v>0</v>
      </c>
      <c r="BG177" s="173">
        <f>IF(N177="zákl. prenesená",J177,0)</f>
        <v>0</v>
      </c>
      <c r="BH177" s="173">
        <f>IF(N177="zníž. prenesená",J177,0)</f>
        <v>0</v>
      </c>
      <c r="BI177" s="173">
        <f>IF(N177="nulová",J177,0)</f>
        <v>0</v>
      </c>
      <c r="BJ177" s="16" t="s">
        <v>81</v>
      </c>
      <c r="BK177" s="173">
        <f>ROUND(I177*H177,2)</f>
        <v>0</v>
      </c>
      <c r="BL177" s="16" t="s">
        <v>166</v>
      </c>
      <c r="BM177" s="172" t="s">
        <v>231</v>
      </c>
    </row>
    <row r="178" spans="1:65" s="13" customFormat="1" x14ac:dyDescent="0.2">
      <c r="B178" s="174"/>
      <c r="D178" s="175" t="s">
        <v>168</v>
      </c>
      <c r="E178" s="176" t="s">
        <v>1</v>
      </c>
      <c r="F178" s="177" t="s">
        <v>232</v>
      </c>
      <c r="H178" s="178">
        <v>6.6</v>
      </c>
      <c r="I178" s="179"/>
      <c r="L178" s="174"/>
      <c r="M178" s="180"/>
      <c r="N178" s="181"/>
      <c r="O178" s="181"/>
      <c r="P178" s="181"/>
      <c r="Q178" s="181"/>
      <c r="R178" s="181"/>
      <c r="S178" s="181"/>
      <c r="T178" s="182"/>
      <c r="AT178" s="176" t="s">
        <v>168</v>
      </c>
      <c r="AU178" s="176" t="s">
        <v>81</v>
      </c>
      <c r="AV178" s="13" t="s">
        <v>81</v>
      </c>
      <c r="AW178" s="13" t="s">
        <v>29</v>
      </c>
      <c r="AX178" s="13" t="s">
        <v>77</v>
      </c>
      <c r="AY178" s="176" t="s">
        <v>160</v>
      </c>
    </row>
    <row r="179" spans="1:65" s="2" customFormat="1" ht="24.15" customHeight="1" x14ac:dyDescent="0.2">
      <c r="A179" s="31"/>
      <c r="B179" s="125"/>
      <c r="C179" s="160" t="s">
        <v>233</v>
      </c>
      <c r="D179" s="160" t="s">
        <v>162</v>
      </c>
      <c r="E179" s="161" t="s">
        <v>234</v>
      </c>
      <c r="F179" s="162" t="s">
        <v>235</v>
      </c>
      <c r="G179" s="163" t="s">
        <v>185</v>
      </c>
      <c r="H179" s="164">
        <v>12.407</v>
      </c>
      <c r="I179" s="165"/>
      <c r="J179" s="166">
        <f>ROUND(I179*H179,2)</f>
        <v>0</v>
      </c>
      <c r="K179" s="167"/>
      <c r="L179" s="32"/>
      <c r="M179" s="168" t="s">
        <v>1</v>
      </c>
      <c r="N179" s="169" t="s">
        <v>38</v>
      </c>
      <c r="O179" s="60"/>
      <c r="P179" s="170">
        <f>O179*H179</f>
        <v>0</v>
      </c>
      <c r="Q179" s="170">
        <v>0</v>
      </c>
      <c r="R179" s="170">
        <f>Q179*H179</f>
        <v>0</v>
      </c>
      <c r="S179" s="170">
        <v>0</v>
      </c>
      <c r="T179" s="171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2" t="s">
        <v>166</v>
      </c>
      <c r="AT179" s="172" t="s">
        <v>162</v>
      </c>
      <c r="AU179" s="172" t="s">
        <v>81</v>
      </c>
      <c r="AY179" s="16" t="s">
        <v>160</v>
      </c>
      <c r="BE179" s="173">
        <f>IF(N179="základná",J179,0)</f>
        <v>0</v>
      </c>
      <c r="BF179" s="173">
        <f>IF(N179="znížená",J179,0)</f>
        <v>0</v>
      </c>
      <c r="BG179" s="173">
        <f>IF(N179="zákl. prenesená",J179,0)</f>
        <v>0</v>
      </c>
      <c r="BH179" s="173">
        <f>IF(N179="zníž. prenesená",J179,0)</f>
        <v>0</v>
      </c>
      <c r="BI179" s="173">
        <f>IF(N179="nulová",J179,0)</f>
        <v>0</v>
      </c>
      <c r="BJ179" s="16" t="s">
        <v>81</v>
      </c>
      <c r="BK179" s="173">
        <f>ROUND(I179*H179,2)</f>
        <v>0</v>
      </c>
      <c r="BL179" s="16" t="s">
        <v>166</v>
      </c>
      <c r="BM179" s="172" t="s">
        <v>236</v>
      </c>
    </row>
    <row r="180" spans="1:65" s="13" customFormat="1" x14ac:dyDescent="0.2">
      <c r="B180" s="174"/>
      <c r="D180" s="175" t="s">
        <v>168</v>
      </c>
      <c r="E180" s="176" t="s">
        <v>1</v>
      </c>
      <c r="F180" s="177" t="s">
        <v>92</v>
      </c>
      <c r="H180" s="178">
        <v>12.407</v>
      </c>
      <c r="I180" s="179"/>
      <c r="L180" s="174"/>
      <c r="M180" s="180"/>
      <c r="N180" s="181"/>
      <c r="O180" s="181"/>
      <c r="P180" s="181"/>
      <c r="Q180" s="181"/>
      <c r="R180" s="181"/>
      <c r="S180" s="181"/>
      <c r="T180" s="182"/>
      <c r="AT180" s="176" t="s">
        <v>168</v>
      </c>
      <c r="AU180" s="176" t="s">
        <v>81</v>
      </c>
      <c r="AV180" s="13" t="s">
        <v>81</v>
      </c>
      <c r="AW180" s="13" t="s">
        <v>29</v>
      </c>
      <c r="AX180" s="13" t="s">
        <v>77</v>
      </c>
      <c r="AY180" s="176" t="s">
        <v>160</v>
      </c>
    </row>
    <row r="181" spans="1:65" s="2" customFormat="1" ht="24.15" customHeight="1" x14ac:dyDescent="0.2">
      <c r="A181" s="31"/>
      <c r="B181" s="125"/>
      <c r="C181" s="191" t="s">
        <v>237</v>
      </c>
      <c r="D181" s="191" t="s">
        <v>238</v>
      </c>
      <c r="E181" s="192" t="s">
        <v>239</v>
      </c>
      <c r="F181" s="193" t="s">
        <v>240</v>
      </c>
      <c r="G181" s="194" t="s">
        <v>241</v>
      </c>
      <c r="H181" s="195">
        <v>2.5550000000000002</v>
      </c>
      <c r="I181" s="196"/>
      <c r="J181" s="197">
        <f>ROUND(I181*H181,2)</f>
        <v>0</v>
      </c>
      <c r="K181" s="198"/>
      <c r="L181" s="199"/>
      <c r="M181" s="200" t="s">
        <v>1</v>
      </c>
      <c r="N181" s="201" t="s">
        <v>38</v>
      </c>
      <c r="O181" s="60"/>
      <c r="P181" s="170">
        <f>O181*H181</f>
        <v>0</v>
      </c>
      <c r="Q181" s="170">
        <v>1E-3</v>
      </c>
      <c r="R181" s="170">
        <f>Q181*H181</f>
        <v>2.5550000000000004E-3</v>
      </c>
      <c r="S181" s="170">
        <v>0</v>
      </c>
      <c r="T181" s="171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2" t="s">
        <v>201</v>
      </c>
      <c r="AT181" s="172" t="s">
        <v>238</v>
      </c>
      <c r="AU181" s="172" t="s">
        <v>81</v>
      </c>
      <c r="AY181" s="16" t="s">
        <v>160</v>
      </c>
      <c r="BE181" s="173">
        <f>IF(N181="základná",J181,0)</f>
        <v>0</v>
      </c>
      <c r="BF181" s="173">
        <f>IF(N181="znížená",J181,0)</f>
        <v>0</v>
      </c>
      <c r="BG181" s="173">
        <f>IF(N181="zákl. prenesená",J181,0)</f>
        <v>0</v>
      </c>
      <c r="BH181" s="173">
        <f>IF(N181="zníž. prenesená",J181,0)</f>
        <v>0</v>
      </c>
      <c r="BI181" s="173">
        <f>IF(N181="nulová",J181,0)</f>
        <v>0</v>
      </c>
      <c r="BJ181" s="16" t="s">
        <v>81</v>
      </c>
      <c r="BK181" s="173">
        <f>ROUND(I181*H181,2)</f>
        <v>0</v>
      </c>
      <c r="BL181" s="16" t="s">
        <v>166</v>
      </c>
      <c r="BM181" s="172" t="s">
        <v>242</v>
      </c>
    </row>
    <row r="182" spans="1:65" s="2" customFormat="1" ht="21.75" customHeight="1" x14ac:dyDescent="0.2">
      <c r="A182" s="31"/>
      <c r="B182" s="125"/>
      <c r="C182" s="160" t="s">
        <v>243</v>
      </c>
      <c r="D182" s="160" t="s">
        <v>162</v>
      </c>
      <c r="E182" s="161" t="s">
        <v>244</v>
      </c>
      <c r="F182" s="162" t="s">
        <v>245</v>
      </c>
      <c r="G182" s="163" t="s">
        <v>185</v>
      </c>
      <c r="H182" s="164">
        <v>12.407</v>
      </c>
      <c r="I182" s="165"/>
      <c r="J182" s="166">
        <f>ROUND(I182*H182,2)</f>
        <v>0</v>
      </c>
      <c r="K182" s="167"/>
      <c r="L182" s="32"/>
      <c r="M182" s="168" t="s">
        <v>1</v>
      </c>
      <c r="N182" s="169" t="s">
        <v>38</v>
      </c>
      <c r="O182" s="60"/>
      <c r="P182" s="170">
        <f>O182*H182</f>
        <v>0</v>
      </c>
      <c r="Q182" s="170">
        <v>0.10299999999999999</v>
      </c>
      <c r="R182" s="170">
        <f>Q182*H182</f>
        <v>1.2779209999999999</v>
      </c>
      <c r="S182" s="170">
        <v>0</v>
      </c>
      <c r="T182" s="171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2" t="s">
        <v>166</v>
      </c>
      <c r="AT182" s="172" t="s">
        <v>162</v>
      </c>
      <c r="AU182" s="172" t="s">
        <v>81</v>
      </c>
      <c r="AY182" s="16" t="s">
        <v>160</v>
      </c>
      <c r="BE182" s="173">
        <f>IF(N182="základná",J182,0)</f>
        <v>0</v>
      </c>
      <c r="BF182" s="173">
        <f>IF(N182="znížená",J182,0)</f>
        <v>0</v>
      </c>
      <c r="BG182" s="173">
        <f>IF(N182="zákl. prenesená",J182,0)</f>
        <v>0</v>
      </c>
      <c r="BH182" s="173">
        <f>IF(N182="zníž. prenesená",J182,0)</f>
        <v>0</v>
      </c>
      <c r="BI182" s="173">
        <f>IF(N182="nulová",J182,0)</f>
        <v>0</v>
      </c>
      <c r="BJ182" s="16" t="s">
        <v>81</v>
      </c>
      <c r="BK182" s="173">
        <f>ROUND(I182*H182,2)</f>
        <v>0</v>
      </c>
      <c r="BL182" s="16" t="s">
        <v>166</v>
      </c>
      <c r="BM182" s="172" t="s">
        <v>246</v>
      </c>
    </row>
    <row r="183" spans="1:65" s="13" customFormat="1" x14ac:dyDescent="0.2">
      <c r="B183" s="174"/>
      <c r="D183" s="175" t="s">
        <v>168</v>
      </c>
      <c r="E183" s="176" t="s">
        <v>1</v>
      </c>
      <c r="F183" s="177" t="s">
        <v>92</v>
      </c>
      <c r="H183" s="178">
        <v>12.407</v>
      </c>
      <c r="I183" s="179"/>
      <c r="L183" s="174"/>
      <c r="M183" s="180"/>
      <c r="N183" s="181"/>
      <c r="O183" s="181"/>
      <c r="P183" s="181"/>
      <c r="Q183" s="181"/>
      <c r="R183" s="181"/>
      <c r="S183" s="181"/>
      <c r="T183" s="182"/>
      <c r="AT183" s="176" t="s">
        <v>168</v>
      </c>
      <c r="AU183" s="176" t="s">
        <v>81</v>
      </c>
      <c r="AV183" s="13" t="s">
        <v>81</v>
      </c>
      <c r="AW183" s="13" t="s">
        <v>29</v>
      </c>
      <c r="AX183" s="13" t="s">
        <v>77</v>
      </c>
      <c r="AY183" s="176" t="s">
        <v>160</v>
      </c>
    </row>
    <row r="184" spans="1:65" s="2" customFormat="1" ht="24.15" customHeight="1" x14ac:dyDescent="0.2">
      <c r="A184" s="31"/>
      <c r="B184" s="125"/>
      <c r="C184" s="160" t="s">
        <v>247</v>
      </c>
      <c r="D184" s="160" t="s">
        <v>162</v>
      </c>
      <c r="E184" s="161" t="s">
        <v>248</v>
      </c>
      <c r="F184" s="162" t="s">
        <v>249</v>
      </c>
      <c r="G184" s="163" t="s">
        <v>165</v>
      </c>
      <c r="H184" s="164">
        <v>1</v>
      </c>
      <c r="I184" s="165"/>
      <c r="J184" s="166">
        <f>ROUND(I184*H184,2)</f>
        <v>0</v>
      </c>
      <c r="K184" s="167"/>
      <c r="L184" s="32"/>
      <c r="M184" s="168" t="s">
        <v>1</v>
      </c>
      <c r="N184" s="169" t="s">
        <v>38</v>
      </c>
      <c r="O184" s="60"/>
      <c r="P184" s="170">
        <f>O184*H184</f>
        <v>0</v>
      </c>
      <c r="Q184" s="170">
        <v>1.7500000000000002E-2</v>
      </c>
      <c r="R184" s="170">
        <f>Q184*H184</f>
        <v>1.7500000000000002E-2</v>
      </c>
      <c r="S184" s="170">
        <v>0</v>
      </c>
      <c r="T184" s="171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2" t="s">
        <v>166</v>
      </c>
      <c r="AT184" s="172" t="s">
        <v>162</v>
      </c>
      <c r="AU184" s="172" t="s">
        <v>81</v>
      </c>
      <c r="AY184" s="16" t="s">
        <v>160</v>
      </c>
      <c r="BE184" s="173">
        <f>IF(N184="základná",J184,0)</f>
        <v>0</v>
      </c>
      <c r="BF184" s="173">
        <f>IF(N184="znížená",J184,0)</f>
        <v>0</v>
      </c>
      <c r="BG184" s="173">
        <f>IF(N184="zákl. prenesená",J184,0)</f>
        <v>0</v>
      </c>
      <c r="BH184" s="173">
        <f>IF(N184="zníž. prenesená",J184,0)</f>
        <v>0</v>
      </c>
      <c r="BI184" s="173">
        <f>IF(N184="nulová",J184,0)</f>
        <v>0</v>
      </c>
      <c r="BJ184" s="16" t="s">
        <v>81</v>
      </c>
      <c r="BK184" s="173">
        <f>ROUND(I184*H184,2)</f>
        <v>0</v>
      </c>
      <c r="BL184" s="16" t="s">
        <v>166</v>
      </c>
      <c r="BM184" s="172" t="s">
        <v>250</v>
      </c>
    </row>
    <row r="185" spans="1:65" s="2" customFormat="1" ht="16.5" customHeight="1" x14ac:dyDescent="0.2">
      <c r="A185" s="31"/>
      <c r="B185" s="125"/>
      <c r="C185" s="191" t="s">
        <v>251</v>
      </c>
      <c r="D185" s="191" t="s">
        <v>238</v>
      </c>
      <c r="E185" s="192" t="s">
        <v>252</v>
      </c>
      <c r="F185" s="193" t="s">
        <v>253</v>
      </c>
      <c r="G185" s="194" t="s">
        <v>165</v>
      </c>
      <c r="H185" s="195">
        <v>1</v>
      </c>
      <c r="I185" s="196"/>
      <c r="J185" s="197">
        <f>ROUND(I185*H185,2)</f>
        <v>0</v>
      </c>
      <c r="K185" s="198"/>
      <c r="L185" s="199"/>
      <c r="M185" s="200" t="s">
        <v>1</v>
      </c>
      <c r="N185" s="201" t="s">
        <v>38</v>
      </c>
      <c r="O185" s="60"/>
      <c r="P185" s="170">
        <f>O185*H185</f>
        <v>0</v>
      </c>
      <c r="Q185" s="170">
        <v>1.4E-2</v>
      </c>
      <c r="R185" s="170">
        <f>Q185*H185</f>
        <v>1.4E-2</v>
      </c>
      <c r="S185" s="170">
        <v>0</v>
      </c>
      <c r="T185" s="171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72" t="s">
        <v>201</v>
      </c>
      <c r="AT185" s="172" t="s">
        <v>238</v>
      </c>
      <c r="AU185" s="172" t="s">
        <v>81</v>
      </c>
      <c r="AY185" s="16" t="s">
        <v>160</v>
      </c>
      <c r="BE185" s="173">
        <f>IF(N185="základná",J185,0)</f>
        <v>0</v>
      </c>
      <c r="BF185" s="173">
        <f>IF(N185="znížená",J185,0)</f>
        <v>0</v>
      </c>
      <c r="BG185" s="173">
        <f>IF(N185="zákl. prenesená",J185,0)</f>
        <v>0</v>
      </c>
      <c r="BH185" s="173">
        <f>IF(N185="zníž. prenesená",J185,0)</f>
        <v>0</v>
      </c>
      <c r="BI185" s="173">
        <f>IF(N185="nulová",J185,0)</f>
        <v>0</v>
      </c>
      <c r="BJ185" s="16" t="s">
        <v>81</v>
      </c>
      <c r="BK185" s="173">
        <f>ROUND(I185*H185,2)</f>
        <v>0</v>
      </c>
      <c r="BL185" s="16" t="s">
        <v>166</v>
      </c>
      <c r="BM185" s="172" t="s">
        <v>254</v>
      </c>
    </row>
    <row r="186" spans="1:65" s="12" customFormat="1" ht="22.8" customHeight="1" x14ac:dyDescent="0.25">
      <c r="B186" s="147"/>
      <c r="D186" s="148" t="s">
        <v>71</v>
      </c>
      <c r="E186" s="158" t="s">
        <v>205</v>
      </c>
      <c r="F186" s="158" t="s">
        <v>255</v>
      </c>
      <c r="I186" s="150"/>
      <c r="J186" s="159">
        <f>BK186</f>
        <v>0</v>
      </c>
      <c r="L186" s="147"/>
      <c r="M186" s="152"/>
      <c r="N186" s="153"/>
      <c r="O186" s="153"/>
      <c r="P186" s="154">
        <f>SUM(P187:P238)</f>
        <v>0</v>
      </c>
      <c r="Q186" s="153"/>
      <c r="R186" s="154">
        <f>SUM(R187:R238)</f>
        <v>7.3235770000000006E-2</v>
      </c>
      <c r="S186" s="153"/>
      <c r="T186" s="155">
        <f>SUM(T187:T238)</f>
        <v>4.7545120000000001</v>
      </c>
      <c r="AR186" s="148" t="s">
        <v>77</v>
      </c>
      <c r="AT186" s="156" t="s">
        <v>71</v>
      </c>
      <c r="AU186" s="156" t="s">
        <v>77</v>
      </c>
      <c r="AY186" s="148" t="s">
        <v>160</v>
      </c>
      <c r="BK186" s="157">
        <f>SUM(BK187:BK238)</f>
        <v>0</v>
      </c>
    </row>
    <row r="187" spans="1:65" s="2" customFormat="1" ht="24.15" customHeight="1" x14ac:dyDescent="0.2">
      <c r="A187" s="31"/>
      <c r="B187" s="125"/>
      <c r="C187" s="160" t="s">
        <v>7</v>
      </c>
      <c r="D187" s="160" t="s">
        <v>162</v>
      </c>
      <c r="E187" s="161" t="s">
        <v>256</v>
      </c>
      <c r="F187" s="162" t="s">
        <v>257</v>
      </c>
      <c r="G187" s="163" t="s">
        <v>185</v>
      </c>
      <c r="H187" s="164">
        <v>24.814</v>
      </c>
      <c r="I187" s="165"/>
      <c r="J187" s="166">
        <f>ROUND(I187*H187,2)</f>
        <v>0</v>
      </c>
      <c r="K187" s="167"/>
      <c r="L187" s="32"/>
      <c r="M187" s="168" t="s">
        <v>1</v>
      </c>
      <c r="N187" s="169" t="s">
        <v>38</v>
      </c>
      <c r="O187" s="60"/>
      <c r="P187" s="170">
        <f>O187*H187</f>
        <v>0</v>
      </c>
      <c r="Q187" s="170">
        <v>1.5299999999999999E-3</v>
      </c>
      <c r="R187" s="170">
        <f>Q187*H187</f>
        <v>3.796542E-2</v>
      </c>
      <c r="S187" s="170">
        <v>0</v>
      </c>
      <c r="T187" s="171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72" t="s">
        <v>166</v>
      </c>
      <c r="AT187" s="172" t="s">
        <v>162</v>
      </c>
      <c r="AU187" s="172" t="s">
        <v>81</v>
      </c>
      <c r="AY187" s="16" t="s">
        <v>160</v>
      </c>
      <c r="BE187" s="173">
        <f>IF(N187="základná",J187,0)</f>
        <v>0</v>
      </c>
      <c r="BF187" s="173">
        <f>IF(N187="znížená",J187,0)</f>
        <v>0</v>
      </c>
      <c r="BG187" s="173">
        <f>IF(N187="zákl. prenesená",J187,0)</f>
        <v>0</v>
      </c>
      <c r="BH187" s="173">
        <f>IF(N187="zníž. prenesená",J187,0)</f>
        <v>0</v>
      </c>
      <c r="BI187" s="173">
        <f>IF(N187="nulová",J187,0)</f>
        <v>0</v>
      </c>
      <c r="BJ187" s="16" t="s">
        <v>81</v>
      </c>
      <c r="BK187" s="173">
        <f>ROUND(I187*H187,2)</f>
        <v>0</v>
      </c>
      <c r="BL187" s="16" t="s">
        <v>166</v>
      </c>
      <c r="BM187" s="172" t="s">
        <v>258</v>
      </c>
    </row>
    <row r="188" spans="1:65" s="13" customFormat="1" x14ac:dyDescent="0.2">
      <c r="B188" s="174"/>
      <c r="D188" s="175" t="s">
        <v>168</v>
      </c>
      <c r="E188" s="176" t="s">
        <v>1</v>
      </c>
      <c r="F188" s="177" t="s">
        <v>259</v>
      </c>
      <c r="H188" s="178">
        <v>24.814</v>
      </c>
      <c r="I188" s="179"/>
      <c r="L188" s="174"/>
      <c r="M188" s="180"/>
      <c r="N188" s="181"/>
      <c r="O188" s="181"/>
      <c r="P188" s="181"/>
      <c r="Q188" s="181"/>
      <c r="R188" s="181"/>
      <c r="S188" s="181"/>
      <c r="T188" s="182"/>
      <c r="AT188" s="176" t="s">
        <v>168</v>
      </c>
      <c r="AU188" s="176" t="s">
        <v>81</v>
      </c>
      <c r="AV188" s="13" t="s">
        <v>81</v>
      </c>
      <c r="AW188" s="13" t="s">
        <v>29</v>
      </c>
      <c r="AX188" s="13" t="s">
        <v>77</v>
      </c>
      <c r="AY188" s="176" t="s">
        <v>160</v>
      </c>
    </row>
    <row r="189" spans="1:65" s="2" customFormat="1" ht="16.5" customHeight="1" x14ac:dyDescent="0.2">
      <c r="A189" s="31"/>
      <c r="B189" s="125"/>
      <c r="C189" s="160" t="s">
        <v>260</v>
      </c>
      <c r="D189" s="160" t="s">
        <v>162</v>
      </c>
      <c r="E189" s="161" t="s">
        <v>261</v>
      </c>
      <c r="F189" s="162" t="s">
        <v>262</v>
      </c>
      <c r="G189" s="163" t="s">
        <v>185</v>
      </c>
      <c r="H189" s="164">
        <v>17.407</v>
      </c>
      <c r="I189" s="165"/>
      <c r="J189" s="166">
        <f>ROUND(I189*H189,2)</f>
        <v>0</v>
      </c>
      <c r="K189" s="167"/>
      <c r="L189" s="32"/>
      <c r="M189" s="168" t="s">
        <v>1</v>
      </c>
      <c r="N189" s="169" t="s">
        <v>38</v>
      </c>
      <c r="O189" s="60"/>
      <c r="P189" s="170">
        <f>O189*H189</f>
        <v>0</v>
      </c>
      <c r="Q189" s="170">
        <v>5.0000000000000002E-5</v>
      </c>
      <c r="R189" s="170">
        <f>Q189*H189</f>
        <v>8.7035000000000009E-4</v>
      </c>
      <c r="S189" s="170">
        <v>0</v>
      </c>
      <c r="T189" s="171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2" t="s">
        <v>166</v>
      </c>
      <c r="AT189" s="172" t="s">
        <v>162</v>
      </c>
      <c r="AU189" s="172" t="s">
        <v>81</v>
      </c>
      <c r="AY189" s="16" t="s">
        <v>160</v>
      </c>
      <c r="BE189" s="173">
        <f>IF(N189="základná",J189,0)</f>
        <v>0</v>
      </c>
      <c r="BF189" s="173">
        <f>IF(N189="znížená",J189,0)</f>
        <v>0</v>
      </c>
      <c r="BG189" s="173">
        <f>IF(N189="zákl. prenesená",J189,0)</f>
        <v>0</v>
      </c>
      <c r="BH189" s="173">
        <f>IF(N189="zníž. prenesená",J189,0)</f>
        <v>0</v>
      </c>
      <c r="BI189" s="173">
        <f>IF(N189="nulová",J189,0)</f>
        <v>0</v>
      </c>
      <c r="BJ189" s="16" t="s">
        <v>81</v>
      </c>
      <c r="BK189" s="173">
        <f>ROUND(I189*H189,2)</f>
        <v>0</v>
      </c>
      <c r="BL189" s="16" t="s">
        <v>166</v>
      </c>
      <c r="BM189" s="172" t="s">
        <v>263</v>
      </c>
    </row>
    <row r="190" spans="1:65" s="13" customFormat="1" x14ac:dyDescent="0.2">
      <c r="B190" s="174"/>
      <c r="D190" s="175" t="s">
        <v>168</v>
      </c>
      <c r="E190" s="176" t="s">
        <v>1</v>
      </c>
      <c r="F190" s="177" t="s">
        <v>264</v>
      </c>
      <c r="H190" s="178">
        <v>17.407</v>
      </c>
      <c r="I190" s="179"/>
      <c r="L190" s="174"/>
      <c r="M190" s="180"/>
      <c r="N190" s="181"/>
      <c r="O190" s="181"/>
      <c r="P190" s="181"/>
      <c r="Q190" s="181"/>
      <c r="R190" s="181"/>
      <c r="S190" s="181"/>
      <c r="T190" s="182"/>
      <c r="AT190" s="176" t="s">
        <v>168</v>
      </c>
      <c r="AU190" s="176" t="s">
        <v>81</v>
      </c>
      <c r="AV190" s="13" t="s">
        <v>81</v>
      </c>
      <c r="AW190" s="13" t="s">
        <v>29</v>
      </c>
      <c r="AX190" s="13" t="s">
        <v>77</v>
      </c>
      <c r="AY190" s="176" t="s">
        <v>160</v>
      </c>
    </row>
    <row r="191" spans="1:65" s="2" customFormat="1" ht="37.799999999999997" customHeight="1" x14ac:dyDescent="0.2">
      <c r="A191" s="31"/>
      <c r="B191" s="125"/>
      <c r="C191" s="160" t="s">
        <v>83</v>
      </c>
      <c r="D191" s="160" t="s">
        <v>162</v>
      </c>
      <c r="E191" s="161" t="s">
        <v>265</v>
      </c>
      <c r="F191" s="162" t="s">
        <v>266</v>
      </c>
      <c r="G191" s="163" t="s">
        <v>165</v>
      </c>
      <c r="H191" s="164">
        <v>2</v>
      </c>
      <c r="I191" s="165"/>
      <c r="J191" s="166">
        <f>ROUND(I191*H191,2)</f>
        <v>0</v>
      </c>
      <c r="K191" s="167"/>
      <c r="L191" s="32"/>
      <c r="M191" s="168" t="s">
        <v>1</v>
      </c>
      <c r="N191" s="169" t="s">
        <v>38</v>
      </c>
      <c r="O191" s="60"/>
      <c r="P191" s="170">
        <f>O191*H191</f>
        <v>0</v>
      </c>
      <c r="Q191" s="170">
        <v>1.47E-2</v>
      </c>
      <c r="R191" s="170">
        <f>Q191*H191</f>
        <v>2.9399999999999999E-2</v>
      </c>
      <c r="S191" s="170">
        <v>0</v>
      </c>
      <c r="T191" s="171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2" t="s">
        <v>166</v>
      </c>
      <c r="AT191" s="172" t="s">
        <v>162</v>
      </c>
      <c r="AU191" s="172" t="s">
        <v>81</v>
      </c>
      <c r="AY191" s="16" t="s">
        <v>160</v>
      </c>
      <c r="BE191" s="173">
        <f>IF(N191="základná",J191,0)</f>
        <v>0</v>
      </c>
      <c r="BF191" s="173">
        <f>IF(N191="znížená",J191,0)</f>
        <v>0</v>
      </c>
      <c r="BG191" s="173">
        <f>IF(N191="zákl. prenesená",J191,0)</f>
        <v>0</v>
      </c>
      <c r="BH191" s="173">
        <f>IF(N191="zníž. prenesená",J191,0)</f>
        <v>0</v>
      </c>
      <c r="BI191" s="173">
        <f>IF(N191="nulová",J191,0)</f>
        <v>0</v>
      </c>
      <c r="BJ191" s="16" t="s">
        <v>81</v>
      </c>
      <c r="BK191" s="173">
        <f>ROUND(I191*H191,2)</f>
        <v>0</v>
      </c>
      <c r="BL191" s="16" t="s">
        <v>166</v>
      </c>
      <c r="BM191" s="172" t="s">
        <v>267</v>
      </c>
    </row>
    <row r="192" spans="1:65" s="13" customFormat="1" x14ac:dyDescent="0.2">
      <c r="B192" s="174"/>
      <c r="D192" s="175" t="s">
        <v>168</v>
      </c>
      <c r="E192" s="176" t="s">
        <v>1</v>
      </c>
      <c r="F192" s="177" t="s">
        <v>268</v>
      </c>
      <c r="H192" s="178">
        <v>2</v>
      </c>
      <c r="I192" s="179"/>
      <c r="L192" s="174"/>
      <c r="M192" s="180"/>
      <c r="N192" s="181"/>
      <c r="O192" s="181"/>
      <c r="P192" s="181"/>
      <c r="Q192" s="181"/>
      <c r="R192" s="181"/>
      <c r="S192" s="181"/>
      <c r="T192" s="182"/>
      <c r="AT192" s="176" t="s">
        <v>168</v>
      </c>
      <c r="AU192" s="176" t="s">
        <v>81</v>
      </c>
      <c r="AV192" s="13" t="s">
        <v>81</v>
      </c>
      <c r="AW192" s="13" t="s">
        <v>29</v>
      </c>
      <c r="AX192" s="13" t="s">
        <v>77</v>
      </c>
      <c r="AY192" s="176" t="s">
        <v>160</v>
      </c>
    </row>
    <row r="193" spans="1:65" s="2" customFormat="1" ht="16.5" customHeight="1" x14ac:dyDescent="0.2">
      <c r="A193" s="31"/>
      <c r="B193" s="125"/>
      <c r="C193" s="191" t="s">
        <v>269</v>
      </c>
      <c r="D193" s="191" t="s">
        <v>238</v>
      </c>
      <c r="E193" s="192" t="s">
        <v>270</v>
      </c>
      <c r="F193" s="193" t="s">
        <v>271</v>
      </c>
      <c r="G193" s="194" t="s">
        <v>272</v>
      </c>
      <c r="H193" s="195">
        <v>5.0000000000000001E-3</v>
      </c>
      <c r="I193" s="196"/>
      <c r="J193" s="197">
        <f>ROUND(I193*H193,2)</f>
        <v>0</v>
      </c>
      <c r="K193" s="198"/>
      <c r="L193" s="199"/>
      <c r="M193" s="200" t="s">
        <v>1</v>
      </c>
      <c r="N193" s="201" t="s">
        <v>38</v>
      </c>
      <c r="O193" s="60"/>
      <c r="P193" s="170">
        <f>O193*H193</f>
        <v>0</v>
      </c>
      <c r="Q193" s="170">
        <v>1</v>
      </c>
      <c r="R193" s="170">
        <f>Q193*H193</f>
        <v>5.0000000000000001E-3</v>
      </c>
      <c r="S193" s="170">
        <v>0</v>
      </c>
      <c r="T193" s="171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72" t="s">
        <v>201</v>
      </c>
      <c r="AT193" s="172" t="s">
        <v>238</v>
      </c>
      <c r="AU193" s="172" t="s">
        <v>81</v>
      </c>
      <c r="AY193" s="16" t="s">
        <v>160</v>
      </c>
      <c r="BE193" s="173">
        <f>IF(N193="základná",J193,0)</f>
        <v>0</v>
      </c>
      <c r="BF193" s="173">
        <f>IF(N193="znížená",J193,0)</f>
        <v>0</v>
      </c>
      <c r="BG193" s="173">
        <f>IF(N193="zákl. prenesená",J193,0)</f>
        <v>0</v>
      </c>
      <c r="BH193" s="173">
        <f>IF(N193="zníž. prenesená",J193,0)</f>
        <v>0</v>
      </c>
      <c r="BI193" s="173">
        <f>IF(N193="nulová",J193,0)</f>
        <v>0</v>
      </c>
      <c r="BJ193" s="16" t="s">
        <v>81</v>
      </c>
      <c r="BK193" s="173">
        <f>ROUND(I193*H193,2)</f>
        <v>0</v>
      </c>
      <c r="BL193" s="16" t="s">
        <v>166</v>
      </c>
      <c r="BM193" s="172" t="s">
        <v>273</v>
      </c>
    </row>
    <row r="194" spans="1:65" s="13" customFormat="1" x14ac:dyDescent="0.2">
      <c r="B194" s="174"/>
      <c r="D194" s="175" t="s">
        <v>168</v>
      </c>
      <c r="E194" s="176" t="s">
        <v>1</v>
      </c>
      <c r="F194" s="177" t="s">
        <v>274</v>
      </c>
      <c r="H194" s="178">
        <v>5.0000000000000001E-3</v>
      </c>
      <c r="I194" s="179"/>
      <c r="L194" s="174"/>
      <c r="M194" s="180"/>
      <c r="N194" s="181"/>
      <c r="O194" s="181"/>
      <c r="P194" s="181"/>
      <c r="Q194" s="181"/>
      <c r="R194" s="181"/>
      <c r="S194" s="181"/>
      <c r="T194" s="182"/>
      <c r="AT194" s="176" t="s">
        <v>168</v>
      </c>
      <c r="AU194" s="176" t="s">
        <v>81</v>
      </c>
      <c r="AV194" s="13" t="s">
        <v>81</v>
      </c>
      <c r="AW194" s="13" t="s">
        <v>29</v>
      </c>
      <c r="AX194" s="13" t="s">
        <v>77</v>
      </c>
      <c r="AY194" s="176" t="s">
        <v>160</v>
      </c>
    </row>
    <row r="195" spans="1:65" s="2" customFormat="1" ht="37.799999999999997" customHeight="1" x14ac:dyDescent="0.2">
      <c r="A195" s="31"/>
      <c r="B195" s="125"/>
      <c r="C195" s="160" t="s">
        <v>90</v>
      </c>
      <c r="D195" s="160" t="s">
        <v>162</v>
      </c>
      <c r="E195" s="161" t="s">
        <v>275</v>
      </c>
      <c r="F195" s="162" t="s">
        <v>276</v>
      </c>
      <c r="G195" s="163" t="s">
        <v>277</v>
      </c>
      <c r="H195" s="164">
        <v>0.627</v>
      </c>
      <c r="I195" s="165"/>
      <c r="J195" s="166">
        <f>ROUND(I195*H195,2)</f>
        <v>0</v>
      </c>
      <c r="K195" s="167"/>
      <c r="L195" s="32"/>
      <c r="M195" s="168" t="s">
        <v>1</v>
      </c>
      <c r="N195" s="169" t="s">
        <v>38</v>
      </c>
      <c r="O195" s="60"/>
      <c r="P195" s="170">
        <f>O195*H195</f>
        <v>0</v>
      </c>
      <c r="Q195" s="170">
        <v>0</v>
      </c>
      <c r="R195" s="170">
        <f>Q195*H195</f>
        <v>0</v>
      </c>
      <c r="S195" s="170">
        <v>2.2000000000000002</v>
      </c>
      <c r="T195" s="171">
        <f>S195*H195</f>
        <v>1.3794000000000002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72" t="s">
        <v>166</v>
      </c>
      <c r="AT195" s="172" t="s">
        <v>162</v>
      </c>
      <c r="AU195" s="172" t="s">
        <v>81</v>
      </c>
      <c r="AY195" s="16" t="s">
        <v>160</v>
      </c>
      <c r="BE195" s="173">
        <f>IF(N195="základná",J195,0)</f>
        <v>0</v>
      </c>
      <c r="BF195" s="173">
        <f>IF(N195="znížená",J195,0)</f>
        <v>0</v>
      </c>
      <c r="BG195" s="173">
        <f>IF(N195="zákl. prenesená",J195,0)</f>
        <v>0</v>
      </c>
      <c r="BH195" s="173">
        <f>IF(N195="zníž. prenesená",J195,0)</f>
        <v>0</v>
      </c>
      <c r="BI195" s="173">
        <f>IF(N195="nulová",J195,0)</f>
        <v>0</v>
      </c>
      <c r="BJ195" s="16" t="s">
        <v>81</v>
      </c>
      <c r="BK195" s="173">
        <f>ROUND(I195*H195,2)</f>
        <v>0</v>
      </c>
      <c r="BL195" s="16" t="s">
        <v>166</v>
      </c>
      <c r="BM195" s="172" t="s">
        <v>278</v>
      </c>
    </row>
    <row r="196" spans="1:65" s="13" customFormat="1" x14ac:dyDescent="0.2">
      <c r="B196" s="174"/>
      <c r="D196" s="175" t="s">
        <v>168</v>
      </c>
      <c r="E196" s="176" t="s">
        <v>1</v>
      </c>
      <c r="F196" s="177" t="s">
        <v>279</v>
      </c>
      <c r="H196" s="178">
        <v>0.63700000000000001</v>
      </c>
      <c r="I196" s="179"/>
      <c r="L196" s="174"/>
      <c r="M196" s="180"/>
      <c r="N196" s="181"/>
      <c r="O196" s="181"/>
      <c r="P196" s="181"/>
      <c r="Q196" s="181"/>
      <c r="R196" s="181"/>
      <c r="S196" s="181"/>
      <c r="T196" s="182"/>
      <c r="AT196" s="176" t="s">
        <v>168</v>
      </c>
      <c r="AU196" s="176" t="s">
        <v>81</v>
      </c>
      <c r="AV196" s="13" t="s">
        <v>81</v>
      </c>
      <c r="AW196" s="13" t="s">
        <v>29</v>
      </c>
      <c r="AX196" s="13" t="s">
        <v>72</v>
      </c>
      <c r="AY196" s="176" t="s">
        <v>160</v>
      </c>
    </row>
    <row r="197" spans="1:65" s="13" customFormat="1" x14ac:dyDescent="0.2">
      <c r="B197" s="174"/>
      <c r="D197" s="175" t="s">
        <v>168</v>
      </c>
      <c r="E197" s="176" t="s">
        <v>1</v>
      </c>
      <c r="F197" s="177" t="s">
        <v>280</v>
      </c>
      <c r="H197" s="178">
        <v>-0.01</v>
      </c>
      <c r="I197" s="179"/>
      <c r="L197" s="174"/>
      <c r="M197" s="180"/>
      <c r="N197" s="181"/>
      <c r="O197" s="181"/>
      <c r="P197" s="181"/>
      <c r="Q197" s="181"/>
      <c r="R197" s="181"/>
      <c r="S197" s="181"/>
      <c r="T197" s="182"/>
      <c r="AT197" s="176" t="s">
        <v>168</v>
      </c>
      <c r="AU197" s="176" t="s">
        <v>81</v>
      </c>
      <c r="AV197" s="13" t="s">
        <v>81</v>
      </c>
      <c r="AW197" s="13" t="s">
        <v>29</v>
      </c>
      <c r="AX197" s="13" t="s">
        <v>72</v>
      </c>
      <c r="AY197" s="176" t="s">
        <v>160</v>
      </c>
    </row>
    <row r="198" spans="1:65" s="14" customFormat="1" x14ac:dyDescent="0.2">
      <c r="B198" s="183"/>
      <c r="D198" s="175" t="s">
        <v>168</v>
      </c>
      <c r="E198" s="184" t="s">
        <v>79</v>
      </c>
      <c r="F198" s="185" t="s">
        <v>189</v>
      </c>
      <c r="H198" s="186">
        <v>0.627</v>
      </c>
      <c r="I198" s="187"/>
      <c r="L198" s="183"/>
      <c r="M198" s="188"/>
      <c r="N198" s="189"/>
      <c r="O198" s="189"/>
      <c r="P198" s="189"/>
      <c r="Q198" s="189"/>
      <c r="R198" s="189"/>
      <c r="S198" s="189"/>
      <c r="T198" s="190"/>
      <c r="AT198" s="184" t="s">
        <v>168</v>
      </c>
      <c r="AU198" s="184" t="s">
        <v>81</v>
      </c>
      <c r="AV198" s="14" t="s">
        <v>166</v>
      </c>
      <c r="AW198" s="14" t="s">
        <v>29</v>
      </c>
      <c r="AX198" s="14" t="s">
        <v>77</v>
      </c>
      <c r="AY198" s="184" t="s">
        <v>160</v>
      </c>
    </row>
    <row r="199" spans="1:65" s="2" customFormat="1" ht="24.15" customHeight="1" x14ac:dyDescent="0.2">
      <c r="A199" s="31"/>
      <c r="B199" s="125"/>
      <c r="C199" s="160" t="s">
        <v>281</v>
      </c>
      <c r="D199" s="160" t="s">
        <v>162</v>
      </c>
      <c r="E199" s="161" t="s">
        <v>282</v>
      </c>
      <c r="F199" s="162" t="s">
        <v>283</v>
      </c>
      <c r="G199" s="163" t="s">
        <v>165</v>
      </c>
      <c r="H199" s="164">
        <v>1</v>
      </c>
      <c r="I199" s="165"/>
      <c r="J199" s="166">
        <f>ROUND(I199*H199,2)</f>
        <v>0</v>
      </c>
      <c r="K199" s="167"/>
      <c r="L199" s="32"/>
      <c r="M199" s="168" t="s">
        <v>1</v>
      </c>
      <c r="N199" s="169" t="s">
        <v>38</v>
      </c>
      <c r="O199" s="60"/>
      <c r="P199" s="170">
        <f>O199*H199</f>
        <v>0</v>
      </c>
      <c r="Q199" s="170">
        <v>0</v>
      </c>
      <c r="R199" s="170">
        <f>Q199*H199</f>
        <v>0</v>
      </c>
      <c r="S199" s="170">
        <v>2.4E-2</v>
      </c>
      <c r="T199" s="171">
        <f>S199*H199</f>
        <v>2.4E-2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72" t="s">
        <v>166</v>
      </c>
      <c r="AT199" s="172" t="s">
        <v>162</v>
      </c>
      <c r="AU199" s="172" t="s">
        <v>81</v>
      </c>
      <c r="AY199" s="16" t="s">
        <v>160</v>
      </c>
      <c r="BE199" s="173">
        <f>IF(N199="základná",J199,0)</f>
        <v>0</v>
      </c>
      <c r="BF199" s="173">
        <f>IF(N199="znížená",J199,0)</f>
        <v>0</v>
      </c>
      <c r="BG199" s="173">
        <f>IF(N199="zákl. prenesená",J199,0)</f>
        <v>0</v>
      </c>
      <c r="BH199" s="173">
        <f>IF(N199="zníž. prenesená",J199,0)</f>
        <v>0</v>
      </c>
      <c r="BI199" s="173">
        <f>IF(N199="nulová",J199,0)</f>
        <v>0</v>
      </c>
      <c r="BJ199" s="16" t="s">
        <v>81</v>
      </c>
      <c r="BK199" s="173">
        <f>ROUND(I199*H199,2)</f>
        <v>0</v>
      </c>
      <c r="BL199" s="16" t="s">
        <v>166</v>
      </c>
      <c r="BM199" s="172" t="s">
        <v>284</v>
      </c>
    </row>
    <row r="200" spans="1:65" s="13" customFormat="1" x14ac:dyDescent="0.2">
      <c r="B200" s="174"/>
      <c r="D200" s="175" t="s">
        <v>168</v>
      </c>
      <c r="E200" s="176" t="s">
        <v>1</v>
      </c>
      <c r="F200" s="177" t="s">
        <v>77</v>
      </c>
      <c r="H200" s="178">
        <v>1</v>
      </c>
      <c r="I200" s="179"/>
      <c r="L200" s="174"/>
      <c r="M200" s="180"/>
      <c r="N200" s="181"/>
      <c r="O200" s="181"/>
      <c r="P200" s="181"/>
      <c r="Q200" s="181"/>
      <c r="R200" s="181"/>
      <c r="S200" s="181"/>
      <c r="T200" s="182"/>
      <c r="AT200" s="176" t="s">
        <v>168</v>
      </c>
      <c r="AU200" s="176" t="s">
        <v>81</v>
      </c>
      <c r="AV200" s="13" t="s">
        <v>81</v>
      </c>
      <c r="AW200" s="13" t="s">
        <v>29</v>
      </c>
      <c r="AX200" s="13" t="s">
        <v>72</v>
      </c>
      <c r="AY200" s="176" t="s">
        <v>160</v>
      </c>
    </row>
    <row r="201" spans="1:65" s="14" customFormat="1" x14ac:dyDescent="0.2">
      <c r="B201" s="183"/>
      <c r="D201" s="175" t="s">
        <v>168</v>
      </c>
      <c r="E201" s="184" t="s">
        <v>1</v>
      </c>
      <c r="F201" s="185" t="s">
        <v>189</v>
      </c>
      <c r="H201" s="186">
        <v>1</v>
      </c>
      <c r="I201" s="187"/>
      <c r="L201" s="183"/>
      <c r="M201" s="188"/>
      <c r="N201" s="189"/>
      <c r="O201" s="189"/>
      <c r="P201" s="189"/>
      <c r="Q201" s="189"/>
      <c r="R201" s="189"/>
      <c r="S201" s="189"/>
      <c r="T201" s="190"/>
      <c r="AT201" s="184" t="s">
        <v>168</v>
      </c>
      <c r="AU201" s="184" t="s">
        <v>81</v>
      </c>
      <c r="AV201" s="14" t="s">
        <v>166</v>
      </c>
      <c r="AW201" s="14" t="s">
        <v>29</v>
      </c>
      <c r="AX201" s="14" t="s">
        <v>77</v>
      </c>
      <c r="AY201" s="184" t="s">
        <v>160</v>
      </c>
    </row>
    <row r="202" spans="1:65" s="2" customFormat="1" ht="24.15" customHeight="1" x14ac:dyDescent="0.2">
      <c r="A202" s="31"/>
      <c r="B202" s="125"/>
      <c r="C202" s="160" t="s">
        <v>285</v>
      </c>
      <c r="D202" s="160" t="s">
        <v>162</v>
      </c>
      <c r="E202" s="161" t="s">
        <v>286</v>
      </c>
      <c r="F202" s="162" t="s">
        <v>287</v>
      </c>
      <c r="G202" s="163" t="s">
        <v>165</v>
      </c>
      <c r="H202" s="164">
        <v>2</v>
      </c>
      <c r="I202" s="165"/>
      <c r="J202" s="166">
        <f>ROUND(I202*H202,2)</f>
        <v>0</v>
      </c>
      <c r="K202" s="167"/>
      <c r="L202" s="32"/>
      <c r="M202" s="168" t="s">
        <v>1</v>
      </c>
      <c r="N202" s="169" t="s">
        <v>38</v>
      </c>
      <c r="O202" s="60"/>
      <c r="P202" s="170">
        <f>O202*H202</f>
        <v>0</v>
      </c>
      <c r="Q202" s="170">
        <v>0</v>
      </c>
      <c r="R202" s="170">
        <f>Q202*H202</f>
        <v>0</v>
      </c>
      <c r="S202" s="170">
        <v>2.5999999999999999E-2</v>
      </c>
      <c r="T202" s="171">
        <f>S202*H202</f>
        <v>5.1999999999999998E-2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72" t="s">
        <v>166</v>
      </c>
      <c r="AT202" s="172" t="s">
        <v>162</v>
      </c>
      <c r="AU202" s="172" t="s">
        <v>81</v>
      </c>
      <c r="AY202" s="16" t="s">
        <v>160</v>
      </c>
      <c r="BE202" s="173">
        <f>IF(N202="základná",J202,0)</f>
        <v>0</v>
      </c>
      <c r="BF202" s="173">
        <f>IF(N202="znížená",J202,0)</f>
        <v>0</v>
      </c>
      <c r="BG202" s="173">
        <f>IF(N202="zákl. prenesená",J202,0)</f>
        <v>0</v>
      </c>
      <c r="BH202" s="173">
        <f>IF(N202="zníž. prenesená",J202,0)</f>
        <v>0</v>
      </c>
      <c r="BI202" s="173">
        <f>IF(N202="nulová",J202,0)</f>
        <v>0</v>
      </c>
      <c r="BJ202" s="16" t="s">
        <v>81</v>
      </c>
      <c r="BK202" s="173">
        <f>ROUND(I202*H202,2)</f>
        <v>0</v>
      </c>
      <c r="BL202" s="16" t="s">
        <v>166</v>
      </c>
      <c r="BM202" s="172" t="s">
        <v>288</v>
      </c>
    </row>
    <row r="203" spans="1:65" s="2" customFormat="1" ht="24.15" customHeight="1" x14ac:dyDescent="0.2">
      <c r="A203" s="31"/>
      <c r="B203" s="125"/>
      <c r="C203" s="160" t="s">
        <v>289</v>
      </c>
      <c r="D203" s="160" t="s">
        <v>162</v>
      </c>
      <c r="E203" s="161" t="s">
        <v>290</v>
      </c>
      <c r="F203" s="162" t="s">
        <v>291</v>
      </c>
      <c r="G203" s="163" t="s">
        <v>165</v>
      </c>
      <c r="H203" s="164">
        <v>1</v>
      </c>
      <c r="I203" s="165"/>
      <c r="J203" s="166">
        <f>ROUND(I203*H203,2)</f>
        <v>0</v>
      </c>
      <c r="K203" s="167"/>
      <c r="L203" s="32"/>
      <c r="M203" s="168" t="s">
        <v>1</v>
      </c>
      <c r="N203" s="169" t="s">
        <v>38</v>
      </c>
      <c r="O203" s="60"/>
      <c r="P203" s="170">
        <f>O203*H203</f>
        <v>0</v>
      </c>
      <c r="Q203" s="170">
        <v>0</v>
      </c>
      <c r="R203" s="170">
        <f>Q203*H203</f>
        <v>0</v>
      </c>
      <c r="S203" s="170">
        <v>7.2999999999999995E-2</v>
      </c>
      <c r="T203" s="171">
        <f>S203*H203</f>
        <v>7.2999999999999995E-2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72" t="s">
        <v>166</v>
      </c>
      <c r="AT203" s="172" t="s">
        <v>162</v>
      </c>
      <c r="AU203" s="172" t="s">
        <v>81</v>
      </c>
      <c r="AY203" s="16" t="s">
        <v>160</v>
      </c>
      <c r="BE203" s="173">
        <f>IF(N203="základná",J203,0)</f>
        <v>0</v>
      </c>
      <c r="BF203" s="173">
        <f>IF(N203="znížená",J203,0)</f>
        <v>0</v>
      </c>
      <c r="BG203" s="173">
        <f>IF(N203="zákl. prenesená",J203,0)</f>
        <v>0</v>
      </c>
      <c r="BH203" s="173">
        <f>IF(N203="zníž. prenesená",J203,0)</f>
        <v>0</v>
      </c>
      <c r="BI203" s="173">
        <f>IF(N203="nulová",J203,0)</f>
        <v>0</v>
      </c>
      <c r="BJ203" s="16" t="s">
        <v>81</v>
      </c>
      <c r="BK203" s="173">
        <f>ROUND(I203*H203,2)</f>
        <v>0</v>
      </c>
      <c r="BL203" s="16" t="s">
        <v>166</v>
      </c>
      <c r="BM203" s="172" t="s">
        <v>292</v>
      </c>
    </row>
    <row r="204" spans="1:65" s="2" customFormat="1" ht="24.15" customHeight="1" x14ac:dyDescent="0.2">
      <c r="A204" s="31"/>
      <c r="B204" s="125"/>
      <c r="C204" s="160" t="s">
        <v>293</v>
      </c>
      <c r="D204" s="160" t="s">
        <v>162</v>
      </c>
      <c r="E204" s="161" t="s">
        <v>294</v>
      </c>
      <c r="F204" s="162" t="s">
        <v>295</v>
      </c>
      <c r="G204" s="163" t="s">
        <v>176</v>
      </c>
      <c r="H204" s="164">
        <v>5</v>
      </c>
      <c r="I204" s="165"/>
      <c r="J204" s="166">
        <f>ROUND(I204*H204,2)</f>
        <v>0</v>
      </c>
      <c r="K204" s="167"/>
      <c r="L204" s="32"/>
      <c r="M204" s="168" t="s">
        <v>1</v>
      </c>
      <c r="N204" s="169" t="s">
        <v>38</v>
      </c>
      <c r="O204" s="60"/>
      <c r="P204" s="170">
        <f>O204*H204</f>
        <v>0</v>
      </c>
      <c r="Q204" s="170">
        <v>0</v>
      </c>
      <c r="R204" s="170">
        <f>Q204*H204</f>
        <v>0</v>
      </c>
      <c r="S204" s="170">
        <v>2E-3</v>
      </c>
      <c r="T204" s="171">
        <f>S204*H204</f>
        <v>0.01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72" t="s">
        <v>166</v>
      </c>
      <c r="AT204" s="172" t="s">
        <v>162</v>
      </c>
      <c r="AU204" s="172" t="s">
        <v>81</v>
      </c>
      <c r="AY204" s="16" t="s">
        <v>160</v>
      </c>
      <c r="BE204" s="173">
        <f>IF(N204="základná",J204,0)</f>
        <v>0</v>
      </c>
      <c r="BF204" s="173">
        <f>IF(N204="znížená",J204,0)</f>
        <v>0</v>
      </c>
      <c r="BG204" s="173">
        <f>IF(N204="zákl. prenesená",J204,0)</f>
        <v>0</v>
      </c>
      <c r="BH204" s="173">
        <f>IF(N204="zníž. prenesená",J204,0)</f>
        <v>0</v>
      </c>
      <c r="BI204" s="173">
        <f>IF(N204="nulová",J204,0)</f>
        <v>0</v>
      </c>
      <c r="BJ204" s="16" t="s">
        <v>81</v>
      </c>
      <c r="BK204" s="173">
        <f>ROUND(I204*H204,2)</f>
        <v>0</v>
      </c>
      <c r="BL204" s="16" t="s">
        <v>166</v>
      </c>
      <c r="BM204" s="172" t="s">
        <v>296</v>
      </c>
    </row>
    <row r="205" spans="1:65" s="13" customFormat="1" x14ac:dyDescent="0.2">
      <c r="B205" s="174"/>
      <c r="D205" s="175" t="s">
        <v>168</v>
      </c>
      <c r="E205" s="176" t="s">
        <v>1</v>
      </c>
      <c r="F205" s="177" t="s">
        <v>297</v>
      </c>
      <c r="H205" s="178">
        <v>5</v>
      </c>
      <c r="I205" s="179"/>
      <c r="L205" s="174"/>
      <c r="M205" s="180"/>
      <c r="N205" s="181"/>
      <c r="O205" s="181"/>
      <c r="P205" s="181"/>
      <c r="Q205" s="181"/>
      <c r="R205" s="181"/>
      <c r="S205" s="181"/>
      <c r="T205" s="182"/>
      <c r="AT205" s="176" t="s">
        <v>168</v>
      </c>
      <c r="AU205" s="176" t="s">
        <v>81</v>
      </c>
      <c r="AV205" s="13" t="s">
        <v>81</v>
      </c>
      <c r="AW205" s="13" t="s">
        <v>29</v>
      </c>
      <c r="AX205" s="13" t="s">
        <v>72</v>
      </c>
      <c r="AY205" s="176" t="s">
        <v>160</v>
      </c>
    </row>
    <row r="206" spans="1:65" s="14" customFormat="1" x14ac:dyDescent="0.2">
      <c r="B206" s="183"/>
      <c r="D206" s="175" t="s">
        <v>168</v>
      </c>
      <c r="E206" s="184" t="s">
        <v>106</v>
      </c>
      <c r="F206" s="185" t="s">
        <v>189</v>
      </c>
      <c r="H206" s="186">
        <v>5</v>
      </c>
      <c r="I206" s="187"/>
      <c r="L206" s="183"/>
      <c r="M206" s="188"/>
      <c r="N206" s="189"/>
      <c r="O206" s="189"/>
      <c r="P206" s="189"/>
      <c r="Q206" s="189"/>
      <c r="R206" s="189"/>
      <c r="S206" s="189"/>
      <c r="T206" s="190"/>
      <c r="AT206" s="184" t="s">
        <v>168</v>
      </c>
      <c r="AU206" s="184" t="s">
        <v>81</v>
      </c>
      <c r="AV206" s="14" t="s">
        <v>166</v>
      </c>
      <c r="AW206" s="14" t="s">
        <v>29</v>
      </c>
      <c r="AX206" s="14" t="s">
        <v>77</v>
      </c>
      <c r="AY206" s="184" t="s">
        <v>160</v>
      </c>
    </row>
    <row r="207" spans="1:65" s="2" customFormat="1" ht="37.799999999999997" customHeight="1" x14ac:dyDescent="0.2">
      <c r="A207" s="31"/>
      <c r="B207" s="125"/>
      <c r="C207" s="160" t="s">
        <v>298</v>
      </c>
      <c r="D207" s="160" t="s">
        <v>162</v>
      </c>
      <c r="E207" s="161" t="s">
        <v>299</v>
      </c>
      <c r="F207" s="162" t="s">
        <v>300</v>
      </c>
      <c r="G207" s="163" t="s">
        <v>176</v>
      </c>
      <c r="H207" s="164">
        <v>3</v>
      </c>
      <c r="I207" s="165"/>
      <c r="J207" s="166">
        <f>ROUND(I207*H207,2)</f>
        <v>0</v>
      </c>
      <c r="K207" s="167"/>
      <c r="L207" s="32"/>
      <c r="M207" s="168" t="s">
        <v>1</v>
      </c>
      <c r="N207" s="169" t="s">
        <v>38</v>
      </c>
      <c r="O207" s="60"/>
      <c r="P207" s="170">
        <f>O207*H207</f>
        <v>0</v>
      </c>
      <c r="Q207" s="170">
        <v>0</v>
      </c>
      <c r="R207" s="170">
        <f>Q207*H207</f>
        <v>0</v>
      </c>
      <c r="S207" s="170">
        <v>2E-3</v>
      </c>
      <c r="T207" s="171">
        <f>S207*H207</f>
        <v>6.0000000000000001E-3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72" t="s">
        <v>166</v>
      </c>
      <c r="AT207" s="172" t="s">
        <v>162</v>
      </c>
      <c r="AU207" s="172" t="s">
        <v>81</v>
      </c>
      <c r="AY207" s="16" t="s">
        <v>160</v>
      </c>
      <c r="BE207" s="173">
        <f>IF(N207="základná",J207,0)</f>
        <v>0</v>
      </c>
      <c r="BF207" s="173">
        <f>IF(N207="znížená",J207,0)</f>
        <v>0</v>
      </c>
      <c r="BG207" s="173">
        <f>IF(N207="zákl. prenesená",J207,0)</f>
        <v>0</v>
      </c>
      <c r="BH207" s="173">
        <f>IF(N207="zníž. prenesená",J207,0)</f>
        <v>0</v>
      </c>
      <c r="BI207" s="173">
        <f>IF(N207="nulová",J207,0)</f>
        <v>0</v>
      </c>
      <c r="BJ207" s="16" t="s">
        <v>81</v>
      </c>
      <c r="BK207" s="173">
        <f>ROUND(I207*H207,2)</f>
        <v>0</v>
      </c>
      <c r="BL207" s="16" t="s">
        <v>166</v>
      </c>
      <c r="BM207" s="172" t="s">
        <v>301</v>
      </c>
    </row>
    <row r="208" spans="1:65" s="13" customFormat="1" x14ac:dyDescent="0.2">
      <c r="B208" s="174"/>
      <c r="D208" s="175" t="s">
        <v>168</v>
      </c>
      <c r="E208" s="176" t="s">
        <v>1</v>
      </c>
      <c r="F208" s="177" t="s">
        <v>302</v>
      </c>
      <c r="H208" s="178">
        <v>3</v>
      </c>
      <c r="I208" s="179"/>
      <c r="L208" s="174"/>
      <c r="M208" s="180"/>
      <c r="N208" s="181"/>
      <c r="O208" s="181"/>
      <c r="P208" s="181"/>
      <c r="Q208" s="181"/>
      <c r="R208" s="181"/>
      <c r="S208" s="181"/>
      <c r="T208" s="182"/>
      <c r="AT208" s="176" t="s">
        <v>168</v>
      </c>
      <c r="AU208" s="176" t="s">
        <v>81</v>
      </c>
      <c r="AV208" s="13" t="s">
        <v>81</v>
      </c>
      <c r="AW208" s="13" t="s">
        <v>29</v>
      </c>
      <c r="AX208" s="13" t="s">
        <v>72</v>
      </c>
      <c r="AY208" s="176" t="s">
        <v>160</v>
      </c>
    </row>
    <row r="209" spans="1:65" s="14" customFormat="1" x14ac:dyDescent="0.2">
      <c r="B209" s="183"/>
      <c r="D209" s="175" t="s">
        <v>168</v>
      </c>
      <c r="E209" s="184" t="s">
        <v>108</v>
      </c>
      <c r="F209" s="185" t="s">
        <v>189</v>
      </c>
      <c r="H209" s="186">
        <v>3</v>
      </c>
      <c r="I209" s="187"/>
      <c r="L209" s="183"/>
      <c r="M209" s="188"/>
      <c r="N209" s="189"/>
      <c r="O209" s="189"/>
      <c r="P209" s="189"/>
      <c r="Q209" s="189"/>
      <c r="R209" s="189"/>
      <c r="S209" s="189"/>
      <c r="T209" s="190"/>
      <c r="AT209" s="184" t="s">
        <v>168</v>
      </c>
      <c r="AU209" s="184" t="s">
        <v>81</v>
      </c>
      <c r="AV209" s="14" t="s">
        <v>166</v>
      </c>
      <c r="AW209" s="14" t="s">
        <v>29</v>
      </c>
      <c r="AX209" s="14" t="s">
        <v>77</v>
      </c>
      <c r="AY209" s="184" t="s">
        <v>160</v>
      </c>
    </row>
    <row r="210" spans="1:65" s="2" customFormat="1" ht="24.15" customHeight="1" x14ac:dyDescent="0.2">
      <c r="A210" s="31"/>
      <c r="B210" s="125"/>
      <c r="C210" s="160" t="s">
        <v>303</v>
      </c>
      <c r="D210" s="160" t="s">
        <v>162</v>
      </c>
      <c r="E210" s="161" t="s">
        <v>304</v>
      </c>
      <c r="F210" s="162" t="s">
        <v>305</v>
      </c>
      <c r="G210" s="163" t="s">
        <v>176</v>
      </c>
      <c r="H210" s="164">
        <v>22</v>
      </c>
      <c r="I210" s="165"/>
      <c r="J210" s="166">
        <f>ROUND(I210*H210,2)</f>
        <v>0</v>
      </c>
      <c r="K210" s="167"/>
      <c r="L210" s="32"/>
      <c r="M210" s="168" t="s">
        <v>1</v>
      </c>
      <c r="N210" s="169" t="s">
        <v>38</v>
      </c>
      <c r="O210" s="60"/>
      <c r="P210" s="170">
        <f>O210*H210</f>
        <v>0</v>
      </c>
      <c r="Q210" s="170">
        <v>0</v>
      </c>
      <c r="R210" s="170">
        <f>Q210*H210</f>
        <v>0</v>
      </c>
      <c r="S210" s="170">
        <v>6.0000000000000001E-3</v>
      </c>
      <c r="T210" s="171">
        <f>S210*H210</f>
        <v>0.13200000000000001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72" t="s">
        <v>166</v>
      </c>
      <c r="AT210" s="172" t="s">
        <v>162</v>
      </c>
      <c r="AU210" s="172" t="s">
        <v>81</v>
      </c>
      <c r="AY210" s="16" t="s">
        <v>160</v>
      </c>
      <c r="BE210" s="173">
        <f>IF(N210="základná",J210,0)</f>
        <v>0</v>
      </c>
      <c r="BF210" s="173">
        <f>IF(N210="znížená",J210,0)</f>
        <v>0</v>
      </c>
      <c r="BG210" s="173">
        <f>IF(N210="zákl. prenesená",J210,0)</f>
        <v>0</v>
      </c>
      <c r="BH210" s="173">
        <f>IF(N210="zníž. prenesená",J210,0)</f>
        <v>0</v>
      </c>
      <c r="BI210" s="173">
        <f>IF(N210="nulová",J210,0)</f>
        <v>0</v>
      </c>
      <c r="BJ210" s="16" t="s">
        <v>81</v>
      </c>
      <c r="BK210" s="173">
        <f>ROUND(I210*H210,2)</f>
        <v>0</v>
      </c>
      <c r="BL210" s="16" t="s">
        <v>166</v>
      </c>
      <c r="BM210" s="172" t="s">
        <v>306</v>
      </c>
    </row>
    <row r="211" spans="1:65" s="13" customFormat="1" x14ac:dyDescent="0.2">
      <c r="B211" s="174"/>
      <c r="D211" s="175" t="s">
        <v>168</v>
      </c>
      <c r="E211" s="176" t="s">
        <v>1</v>
      </c>
      <c r="F211" s="177" t="s">
        <v>83</v>
      </c>
      <c r="H211" s="178">
        <v>22</v>
      </c>
      <c r="I211" s="179"/>
      <c r="L211" s="174"/>
      <c r="M211" s="180"/>
      <c r="N211" s="181"/>
      <c r="O211" s="181"/>
      <c r="P211" s="181"/>
      <c r="Q211" s="181"/>
      <c r="R211" s="181"/>
      <c r="S211" s="181"/>
      <c r="T211" s="182"/>
      <c r="AT211" s="176" t="s">
        <v>168</v>
      </c>
      <c r="AU211" s="176" t="s">
        <v>81</v>
      </c>
      <c r="AV211" s="13" t="s">
        <v>81</v>
      </c>
      <c r="AW211" s="13" t="s">
        <v>29</v>
      </c>
      <c r="AX211" s="13" t="s">
        <v>72</v>
      </c>
      <c r="AY211" s="176" t="s">
        <v>160</v>
      </c>
    </row>
    <row r="212" spans="1:65" s="14" customFormat="1" x14ac:dyDescent="0.2">
      <c r="B212" s="183"/>
      <c r="D212" s="175" t="s">
        <v>168</v>
      </c>
      <c r="E212" s="184" t="s">
        <v>82</v>
      </c>
      <c r="F212" s="185" t="s">
        <v>189</v>
      </c>
      <c r="H212" s="186">
        <v>22</v>
      </c>
      <c r="I212" s="187"/>
      <c r="L212" s="183"/>
      <c r="M212" s="188"/>
      <c r="N212" s="189"/>
      <c r="O212" s="189"/>
      <c r="P212" s="189"/>
      <c r="Q212" s="189"/>
      <c r="R212" s="189"/>
      <c r="S212" s="189"/>
      <c r="T212" s="190"/>
      <c r="AT212" s="184" t="s">
        <v>168</v>
      </c>
      <c r="AU212" s="184" t="s">
        <v>81</v>
      </c>
      <c r="AV212" s="14" t="s">
        <v>166</v>
      </c>
      <c r="AW212" s="14" t="s">
        <v>29</v>
      </c>
      <c r="AX212" s="14" t="s">
        <v>77</v>
      </c>
      <c r="AY212" s="184" t="s">
        <v>160</v>
      </c>
    </row>
    <row r="213" spans="1:65" s="2" customFormat="1" ht="24.15" customHeight="1" x14ac:dyDescent="0.2">
      <c r="A213" s="31"/>
      <c r="B213" s="125"/>
      <c r="C213" s="160" t="s">
        <v>307</v>
      </c>
      <c r="D213" s="160" t="s">
        <v>162</v>
      </c>
      <c r="E213" s="161" t="s">
        <v>308</v>
      </c>
      <c r="F213" s="162" t="s">
        <v>309</v>
      </c>
      <c r="G213" s="163" t="s">
        <v>176</v>
      </c>
      <c r="H213" s="164">
        <v>2.5</v>
      </c>
      <c r="I213" s="165"/>
      <c r="J213" s="166">
        <f>ROUND(I213*H213,2)</f>
        <v>0</v>
      </c>
      <c r="K213" s="167"/>
      <c r="L213" s="32"/>
      <c r="M213" s="168" t="s">
        <v>1</v>
      </c>
      <c r="N213" s="169" t="s">
        <v>38</v>
      </c>
      <c r="O213" s="60"/>
      <c r="P213" s="170">
        <f>O213*H213</f>
        <v>0</v>
      </c>
      <c r="Q213" s="170">
        <v>0</v>
      </c>
      <c r="R213" s="170">
        <f>Q213*H213</f>
        <v>0</v>
      </c>
      <c r="S213" s="170">
        <v>1.9E-2</v>
      </c>
      <c r="T213" s="171">
        <f>S213*H213</f>
        <v>4.7500000000000001E-2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72" t="s">
        <v>166</v>
      </c>
      <c r="AT213" s="172" t="s">
        <v>162</v>
      </c>
      <c r="AU213" s="172" t="s">
        <v>81</v>
      </c>
      <c r="AY213" s="16" t="s">
        <v>160</v>
      </c>
      <c r="BE213" s="173">
        <f>IF(N213="základná",J213,0)</f>
        <v>0</v>
      </c>
      <c r="BF213" s="173">
        <f>IF(N213="znížená",J213,0)</f>
        <v>0</v>
      </c>
      <c r="BG213" s="173">
        <f>IF(N213="zákl. prenesená",J213,0)</f>
        <v>0</v>
      </c>
      <c r="BH213" s="173">
        <f>IF(N213="zníž. prenesená",J213,0)</f>
        <v>0</v>
      </c>
      <c r="BI213" s="173">
        <f>IF(N213="nulová",J213,0)</f>
        <v>0</v>
      </c>
      <c r="BJ213" s="16" t="s">
        <v>81</v>
      </c>
      <c r="BK213" s="173">
        <f>ROUND(I213*H213,2)</f>
        <v>0</v>
      </c>
      <c r="BL213" s="16" t="s">
        <v>166</v>
      </c>
      <c r="BM213" s="172" t="s">
        <v>310</v>
      </c>
    </row>
    <row r="214" spans="1:65" s="13" customFormat="1" x14ac:dyDescent="0.2">
      <c r="B214" s="174"/>
      <c r="D214" s="175" t="s">
        <v>168</v>
      </c>
      <c r="E214" s="176" t="s">
        <v>85</v>
      </c>
      <c r="F214" s="177" t="s">
        <v>86</v>
      </c>
      <c r="H214" s="178">
        <v>2.5</v>
      </c>
      <c r="I214" s="179"/>
      <c r="L214" s="174"/>
      <c r="M214" s="180"/>
      <c r="N214" s="181"/>
      <c r="O214" s="181"/>
      <c r="P214" s="181"/>
      <c r="Q214" s="181"/>
      <c r="R214" s="181"/>
      <c r="S214" s="181"/>
      <c r="T214" s="182"/>
      <c r="AT214" s="176" t="s">
        <v>168</v>
      </c>
      <c r="AU214" s="176" t="s">
        <v>81</v>
      </c>
      <c r="AV214" s="13" t="s">
        <v>81</v>
      </c>
      <c r="AW214" s="13" t="s">
        <v>29</v>
      </c>
      <c r="AX214" s="13" t="s">
        <v>77</v>
      </c>
      <c r="AY214" s="176" t="s">
        <v>160</v>
      </c>
    </row>
    <row r="215" spans="1:65" s="2" customFormat="1" ht="33" customHeight="1" x14ac:dyDescent="0.2">
      <c r="A215" s="31"/>
      <c r="B215" s="125"/>
      <c r="C215" s="160" t="s">
        <v>311</v>
      </c>
      <c r="D215" s="160" t="s">
        <v>162</v>
      </c>
      <c r="E215" s="161" t="s">
        <v>312</v>
      </c>
      <c r="F215" s="162" t="s">
        <v>313</v>
      </c>
      <c r="G215" s="163" t="s">
        <v>185</v>
      </c>
      <c r="H215" s="164">
        <v>12.628</v>
      </c>
      <c r="I215" s="165"/>
      <c r="J215" s="166">
        <f>ROUND(I215*H215,2)</f>
        <v>0</v>
      </c>
      <c r="K215" s="167"/>
      <c r="L215" s="32"/>
      <c r="M215" s="168" t="s">
        <v>1</v>
      </c>
      <c r="N215" s="169" t="s">
        <v>38</v>
      </c>
      <c r="O215" s="60"/>
      <c r="P215" s="170">
        <f>O215*H215</f>
        <v>0</v>
      </c>
      <c r="Q215" s="170">
        <v>0</v>
      </c>
      <c r="R215" s="170">
        <f>Q215*H215</f>
        <v>0</v>
      </c>
      <c r="S215" s="170">
        <v>0.01</v>
      </c>
      <c r="T215" s="171">
        <f>S215*H215</f>
        <v>0.12628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72" t="s">
        <v>166</v>
      </c>
      <c r="AT215" s="172" t="s">
        <v>162</v>
      </c>
      <c r="AU215" s="172" t="s">
        <v>81</v>
      </c>
      <c r="AY215" s="16" t="s">
        <v>160</v>
      </c>
      <c r="BE215" s="173">
        <f>IF(N215="základná",J215,0)</f>
        <v>0</v>
      </c>
      <c r="BF215" s="173">
        <f>IF(N215="znížená",J215,0)</f>
        <v>0</v>
      </c>
      <c r="BG215" s="173">
        <f>IF(N215="zákl. prenesená",J215,0)</f>
        <v>0</v>
      </c>
      <c r="BH215" s="173">
        <f>IF(N215="zníž. prenesená",J215,0)</f>
        <v>0</v>
      </c>
      <c r="BI215" s="173">
        <f>IF(N215="nulová",J215,0)</f>
        <v>0</v>
      </c>
      <c r="BJ215" s="16" t="s">
        <v>81</v>
      </c>
      <c r="BK215" s="173">
        <f>ROUND(I215*H215,2)</f>
        <v>0</v>
      </c>
      <c r="BL215" s="16" t="s">
        <v>166</v>
      </c>
      <c r="BM215" s="172" t="s">
        <v>314</v>
      </c>
    </row>
    <row r="216" spans="1:65" s="13" customFormat="1" x14ac:dyDescent="0.2">
      <c r="B216" s="174"/>
      <c r="D216" s="175" t="s">
        <v>168</v>
      </c>
      <c r="E216" s="176" t="s">
        <v>1</v>
      </c>
      <c r="F216" s="177" t="s">
        <v>315</v>
      </c>
      <c r="H216" s="178">
        <v>12.96</v>
      </c>
      <c r="I216" s="179"/>
      <c r="L216" s="174"/>
      <c r="M216" s="180"/>
      <c r="N216" s="181"/>
      <c r="O216" s="181"/>
      <c r="P216" s="181"/>
      <c r="Q216" s="181"/>
      <c r="R216" s="181"/>
      <c r="S216" s="181"/>
      <c r="T216" s="182"/>
      <c r="AT216" s="176" t="s">
        <v>168</v>
      </c>
      <c r="AU216" s="176" t="s">
        <v>81</v>
      </c>
      <c r="AV216" s="13" t="s">
        <v>81</v>
      </c>
      <c r="AW216" s="13" t="s">
        <v>29</v>
      </c>
      <c r="AX216" s="13" t="s">
        <v>72</v>
      </c>
      <c r="AY216" s="176" t="s">
        <v>160</v>
      </c>
    </row>
    <row r="217" spans="1:65" s="13" customFormat="1" x14ac:dyDescent="0.2">
      <c r="B217" s="174"/>
      <c r="D217" s="175" t="s">
        <v>168</v>
      </c>
      <c r="E217" s="176" t="s">
        <v>1</v>
      </c>
      <c r="F217" s="177" t="s">
        <v>316</v>
      </c>
      <c r="H217" s="178">
        <v>-0.33200000000000002</v>
      </c>
      <c r="I217" s="179"/>
      <c r="L217" s="174"/>
      <c r="M217" s="180"/>
      <c r="N217" s="181"/>
      <c r="O217" s="181"/>
      <c r="P217" s="181"/>
      <c r="Q217" s="181"/>
      <c r="R217" s="181"/>
      <c r="S217" s="181"/>
      <c r="T217" s="182"/>
      <c r="AT217" s="176" t="s">
        <v>168</v>
      </c>
      <c r="AU217" s="176" t="s">
        <v>81</v>
      </c>
      <c r="AV217" s="13" t="s">
        <v>81</v>
      </c>
      <c r="AW217" s="13" t="s">
        <v>29</v>
      </c>
      <c r="AX217" s="13" t="s">
        <v>72</v>
      </c>
      <c r="AY217" s="176" t="s">
        <v>160</v>
      </c>
    </row>
    <row r="218" spans="1:65" s="14" customFormat="1" x14ac:dyDescent="0.2">
      <c r="B218" s="183"/>
      <c r="D218" s="175" t="s">
        <v>168</v>
      </c>
      <c r="E218" s="184" t="s">
        <v>102</v>
      </c>
      <c r="F218" s="185" t="s">
        <v>189</v>
      </c>
      <c r="H218" s="186">
        <v>12.628</v>
      </c>
      <c r="I218" s="187"/>
      <c r="L218" s="183"/>
      <c r="M218" s="188"/>
      <c r="N218" s="189"/>
      <c r="O218" s="189"/>
      <c r="P218" s="189"/>
      <c r="Q218" s="189"/>
      <c r="R218" s="189"/>
      <c r="S218" s="189"/>
      <c r="T218" s="190"/>
      <c r="AT218" s="184" t="s">
        <v>168</v>
      </c>
      <c r="AU218" s="184" t="s">
        <v>81</v>
      </c>
      <c r="AV218" s="14" t="s">
        <v>166</v>
      </c>
      <c r="AW218" s="14" t="s">
        <v>29</v>
      </c>
      <c r="AX218" s="14" t="s">
        <v>77</v>
      </c>
      <c r="AY218" s="184" t="s">
        <v>160</v>
      </c>
    </row>
    <row r="219" spans="1:65" s="2" customFormat="1" ht="33" customHeight="1" x14ac:dyDescent="0.2">
      <c r="A219" s="31"/>
      <c r="B219" s="125"/>
      <c r="C219" s="160" t="s">
        <v>317</v>
      </c>
      <c r="D219" s="160" t="s">
        <v>162</v>
      </c>
      <c r="E219" s="161" t="s">
        <v>318</v>
      </c>
      <c r="F219" s="162" t="s">
        <v>319</v>
      </c>
      <c r="G219" s="163" t="s">
        <v>185</v>
      </c>
      <c r="H219" s="164">
        <v>21.12</v>
      </c>
      <c r="I219" s="165"/>
      <c r="J219" s="166">
        <f>ROUND(I219*H219,2)</f>
        <v>0</v>
      </c>
      <c r="K219" s="167"/>
      <c r="L219" s="32"/>
      <c r="M219" s="168" t="s">
        <v>1</v>
      </c>
      <c r="N219" s="169" t="s">
        <v>38</v>
      </c>
      <c r="O219" s="60"/>
      <c r="P219" s="170">
        <f>O219*H219</f>
        <v>0</v>
      </c>
      <c r="Q219" s="170">
        <v>0</v>
      </c>
      <c r="R219" s="170">
        <f>Q219*H219</f>
        <v>0</v>
      </c>
      <c r="S219" s="170">
        <v>0.01</v>
      </c>
      <c r="T219" s="171">
        <f>S219*H219</f>
        <v>0.21120000000000003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72" t="s">
        <v>166</v>
      </c>
      <c r="AT219" s="172" t="s">
        <v>162</v>
      </c>
      <c r="AU219" s="172" t="s">
        <v>81</v>
      </c>
      <c r="AY219" s="16" t="s">
        <v>160</v>
      </c>
      <c r="BE219" s="173">
        <f>IF(N219="základná",J219,0)</f>
        <v>0</v>
      </c>
      <c r="BF219" s="173">
        <f>IF(N219="znížená",J219,0)</f>
        <v>0</v>
      </c>
      <c r="BG219" s="173">
        <f>IF(N219="zákl. prenesená",J219,0)</f>
        <v>0</v>
      </c>
      <c r="BH219" s="173">
        <f>IF(N219="zníž. prenesená",J219,0)</f>
        <v>0</v>
      </c>
      <c r="BI219" s="173">
        <f>IF(N219="nulová",J219,0)</f>
        <v>0</v>
      </c>
      <c r="BJ219" s="16" t="s">
        <v>81</v>
      </c>
      <c r="BK219" s="173">
        <f>ROUND(I219*H219,2)</f>
        <v>0</v>
      </c>
      <c r="BL219" s="16" t="s">
        <v>166</v>
      </c>
      <c r="BM219" s="172" t="s">
        <v>320</v>
      </c>
    </row>
    <row r="220" spans="1:65" s="13" customFormat="1" x14ac:dyDescent="0.2">
      <c r="B220" s="174"/>
      <c r="D220" s="175" t="s">
        <v>168</v>
      </c>
      <c r="E220" s="176" t="s">
        <v>1</v>
      </c>
      <c r="F220" s="177" t="s">
        <v>321</v>
      </c>
      <c r="H220" s="178">
        <v>16.239999999999998</v>
      </c>
      <c r="I220" s="179"/>
      <c r="L220" s="174"/>
      <c r="M220" s="180"/>
      <c r="N220" s="181"/>
      <c r="O220" s="181"/>
      <c r="P220" s="181"/>
      <c r="Q220" s="181"/>
      <c r="R220" s="181"/>
      <c r="S220" s="181"/>
      <c r="T220" s="182"/>
      <c r="AT220" s="176" t="s">
        <v>168</v>
      </c>
      <c r="AU220" s="176" t="s">
        <v>81</v>
      </c>
      <c r="AV220" s="13" t="s">
        <v>81</v>
      </c>
      <c r="AW220" s="13" t="s">
        <v>29</v>
      </c>
      <c r="AX220" s="13" t="s">
        <v>72</v>
      </c>
      <c r="AY220" s="176" t="s">
        <v>160</v>
      </c>
    </row>
    <row r="221" spans="1:65" s="13" customFormat="1" x14ac:dyDescent="0.2">
      <c r="B221" s="174"/>
      <c r="D221" s="175" t="s">
        <v>168</v>
      </c>
      <c r="E221" s="176" t="s">
        <v>1</v>
      </c>
      <c r="F221" s="177" t="s">
        <v>322</v>
      </c>
      <c r="H221" s="178">
        <v>4.88</v>
      </c>
      <c r="I221" s="179"/>
      <c r="L221" s="174"/>
      <c r="M221" s="180"/>
      <c r="N221" s="181"/>
      <c r="O221" s="181"/>
      <c r="P221" s="181"/>
      <c r="Q221" s="181"/>
      <c r="R221" s="181"/>
      <c r="S221" s="181"/>
      <c r="T221" s="182"/>
      <c r="AT221" s="176" t="s">
        <v>168</v>
      </c>
      <c r="AU221" s="176" t="s">
        <v>81</v>
      </c>
      <c r="AV221" s="13" t="s">
        <v>81</v>
      </c>
      <c r="AW221" s="13" t="s">
        <v>29</v>
      </c>
      <c r="AX221" s="13" t="s">
        <v>72</v>
      </c>
      <c r="AY221" s="176" t="s">
        <v>160</v>
      </c>
    </row>
    <row r="222" spans="1:65" s="14" customFormat="1" x14ac:dyDescent="0.2">
      <c r="B222" s="183"/>
      <c r="D222" s="175" t="s">
        <v>168</v>
      </c>
      <c r="E222" s="184" t="s">
        <v>104</v>
      </c>
      <c r="F222" s="185" t="s">
        <v>189</v>
      </c>
      <c r="H222" s="186">
        <v>21.12</v>
      </c>
      <c r="I222" s="187"/>
      <c r="L222" s="183"/>
      <c r="M222" s="188"/>
      <c r="N222" s="189"/>
      <c r="O222" s="189"/>
      <c r="P222" s="189"/>
      <c r="Q222" s="189"/>
      <c r="R222" s="189"/>
      <c r="S222" s="189"/>
      <c r="T222" s="190"/>
      <c r="AT222" s="184" t="s">
        <v>168</v>
      </c>
      <c r="AU222" s="184" t="s">
        <v>81</v>
      </c>
      <c r="AV222" s="14" t="s">
        <v>166</v>
      </c>
      <c r="AW222" s="14" t="s">
        <v>29</v>
      </c>
      <c r="AX222" s="14" t="s">
        <v>77</v>
      </c>
      <c r="AY222" s="184" t="s">
        <v>160</v>
      </c>
    </row>
    <row r="223" spans="1:65" s="2" customFormat="1" ht="33" customHeight="1" x14ac:dyDescent="0.2">
      <c r="A223" s="31"/>
      <c r="B223" s="125"/>
      <c r="C223" s="160" t="s">
        <v>323</v>
      </c>
      <c r="D223" s="160" t="s">
        <v>162</v>
      </c>
      <c r="E223" s="161" t="s">
        <v>324</v>
      </c>
      <c r="F223" s="162" t="s">
        <v>325</v>
      </c>
      <c r="G223" s="163" t="s">
        <v>185</v>
      </c>
      <c r="H223" s="164">
        <v>29.738</v>
      </c>
      <c r="I223" s="165"/>
      <c r="J223" s="166">
        <f>ROUND(I223*H223,2)</f>
        <v>0</v>
      </c>
      <c r="K223" s="167"/>
      <c r="L223" s="32"/>
      <c r="M223" s="168" t="s">
        <v>1</v>
      </c>
      <c r="N223" s="169" t="s">
        <v>38</v>
      </c>
      <c r="O223" s="60"/>
      <c r="P223" s="170">
        <f>O223*H223</f>
        <v>0</v>
      </c>
      <c r="Q223" s="170">
        <v>0</v>
      </c>
      <c r="R223" s="170">
        <f>Q223*H223</f>
        <v>0</v>
      </c>
      <c r="S223" s="170">
        <v>4.5999999999999999E-2</v>
      </c>
      <c r="T223" s="171">
        <f>S223*H223</f>
        <v>1.3679479999999999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72" t="s">
        <v>166</v>
      </c>
      <c r="AT223" s="172" t="s">
        <v>162</v>
      </c>
      <c r="AU223" s="172" t="s">
        <v>81</v>
      </c>
      <c r="AY223" s="16" t="s">
        <v>160</v>
      </c>
      <c r="BE223" s="173">
        <f>IF(N223="základná",J223,0)</f>
        <v>0</v>
      </c>
      <c r="BF223" s="173">
        <f>IF(N223="znížená",J223,0)</f>
        <v>0</v>
      </c>
      <c r="BG223" s="173">
        <f>IF(N223="zákl. prenesená",J223,0)</f>
        <v>0</v>
      </c>
      <c r="BH223" s="173">
        <f>IF(N223="zníž. prenesená",J223,0)</f>
        <v>0</v>
      </c>
      <c r="BI223" s="173">
        <f>IF(N223="nulová",J223,0)</f>
        <v>0</v>
      </c>
      <c r="BJ223" s="16" t="s">
        <v>81</v>
      </c>
      <c r="BK223" s="173">
        <f>ROUND(I223*H223,2)</f>
        <v>0</v>
      </c>
      <c r="BL223" s="16" t="s">
        <v>166</v>
      </c>
      <c r="BM223" s="172" t="s">
        <v>326</v>
      </c>
    </row>
    <row r="224" spans="1:65" s="13" customFormat="1" x14ac:dyDescent="0.2">
      <c r="B224" s="174"/>
      <c r="D224" s="175" t="s">
        <v>168</v>
      </c>
      <c r="E224" s="176" t="s">
        <v>1</v>
      </c>
      <c r="F224" s="177" t="s">
        <v>94</v>
      </c>
      <c r="H224" s="178">
        <v>49.225999999999999</v>
      </c>
      <c r="I224" s="179"/>
      <c r="L224" s="174"/>
      <c r="M224" s="180"/>
      <c r="N224" s="181"/>
      <c r="O224" s="181"/>
      <c r="P224" s="181"/>
      <c r="Q224" s="181"/>
      <c r="R224" s="181"/>
      <c r="S224" s="181"/>
      <c r="T224" s="182"/>
      <c r="AT224" s="176" t="s">
        <v>168</v>
      </c>
      <c r="AU224" s="176" t="s">
        <v>81</v>
      </c>
      <c r="AV224" s="13" t="s">
        <v>81</v>
      </c>
      <c r="AW224" s="13" t="s">
        <v>29</v>
      </c>
      <c r="AX224" s="13" t="s">
        <v>72</v>
      </c>
      <c r="AY224" s="176" t="s">
        <v>160</v>
      </c>
    </row>
    <row r="225" spans="1:65" s="13" customFormat="1" x14ac:dyDescent="0.2">
      <c r="B225" s="174"/>
      <c r="D225" s="175" t="s">
        <v>168</v>
      </c>
      <c r="E225" s="176" t="s">
        <v>1</v>
      </c>
      <c r="F225" s="177" t="s">
        <v>327</v>
      </c>
      <c r="H225" s="178">
        <v>-19.488</v>
      </c>
      <c r="I225" s="179"/>
      <c r="L225" s="174"/>
      <c r="M225" s="180"/>
      <c r="N225" s="181"/>
      <c r="O225" s="181"/>
      <c r="P225" s="181"/>
      <c r="Q225" s="181"/>
      <c r="R225" s="181"/>
      <c r="S225" s="181"/>
      <c r="T225" s="182"/>
      <c r="AT225" s="176" t="s">
        <v>168</v>
      </c>
      <c r="AU225" s="176" t="s">
        <v>81</v>
      </c>
      <c r="AV225" s="13" t="s">
        <v>81</v>
      </c>
      <c r="AW225" s="13" t="s">
        <v>29</v>
      </c>
      <c r="AX225" s="13" t="s">
        <v>72</v>
      </c>
      <c r="AY225" s="176" t="s">
        <v>160</v>
      </c>
    </row>
    <row r="226" spans="1:65" s="14" customFormat="1" x14ac:dyDescent="0.2">
      <c r="B226" s="183"/>
      <c r="D226" s="175" t="s">
        <v>168</v>
      </c>
      <c r="E226" s="184" t="s">
        <v>1</v>
      </c>
      <c r="F226" s="185" t="s">
        <v>189</v>
      </c>
      <c r="H226" s="186">
        <v>29.738</v>
      </c>
      <c r="I226" s="187"/>
      <c r="L226" s="183"/>
      <c r="M226" s="188"/>
      <c r="N226" s="189"/>
      <c r="O226" s="189"/>
      <c r="P226" s="189"/>
      <c r="Q226" s="189"/>
      <c r="R226" s="189"/>
      <c r="S226" s="189"/>
      <c r="T226" s="190"/>
      <c r="AT226" s="184" t="s">
        <v>168</v>
      </c>
      <c r="AU226" s="184" t="s">
        <v>81</v>
      </c>
      <c r="AV226" s="14" t="s">
        <v>166</v>
      </c>
      <c r="AW226" s="14" t="s">
        <v>29</v>
      </c>
      <c r="AX226" s="14" t="s">
        <v>77</v>
      </c>
      <c r="AY226" s="184" t="s">
        <v>160</v>
      </c>
    </row>
    <row r="227" spans="1:65" s="2" customFormat="1" ht="37.799999999999997" customHeight="1" x14ac:dyDescent="0.2">
      <c r="A227" s="31"/>
      <c r="B227" s="125"/>
      <c r="C227" s="160" t="s">
        <v>328</v>
      </c>
      <c r="D227" s="160" t="s">
        <v>162</v>
      </c>
      <c r="E227" s="161" t="s">
        <v>329</v>
      </c>
      <c r="F227" s="162" t="s">
        <v>330</v>
      </c>
      <c r="G227" s="163" t="s">
        <v>185</v>
      </c>
      <c r="H227" s="164">
        <v>19.488</v>
      </c>
      <c r="I227" s="165"/>
      <c r="J227" s="166">
        <f>ROUND(I227*H227,2)</f>
        <v>0</v>
      </c>
      <c r="K227" s="167"/>
      <c r="L227" s="32"/>
      <c r="M227" s="168" t="s">
        <v>1</v>
      </c>
      <c r="N227" s="169" t="s">
        <v>38</v>
      </c>
      <c r="O227" s="60"/>
      <c r="P227" s="170">
        <f>O227*H227</f>
        <v>0</v>
      </c>
      <c r="Q227" s="170">
        <v>0</v>
      </c>
      <c r="R227" s="170">
        <f>Q227*H227</f>
        <v>0</v>
      </c>
      <c r="S227" s="170">
        <v>6.8000000000000005E-2</v>
      </c>
      <c r="T227" s="171">
        <f>S227*H227</f>
        <v>1.3251840000000001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72" t="s">
        <v>166</v>
      </c>
      <c r="AT227" s="172" t="s">
        <v>162</v>
      </c>
      <c r="AU227" s="172" t="s">
        <v>81</v>
      </c>
      <c r="AY227" s="16" t="s">
        <v>160</v>
      </c>
      <c r="BE227" s="173">
        <f>IF(N227="základná",J227,0)</f>
        <v>0</v>
      </c>
      <c r="BF227" s="173">
        <f>IF(N227="znížená",J227,0)</f>
        <v>0</v>
      </c>
      <c r="BG227" s="173">
        <f>IF(N227="zákl. prenesená",J227,0)</f>
        <v>0</v>
      </c>
      <c r="BH227" s="173">
        <f>IF(N227="zníž. prenesená",J227,0)</f>
        <v>0</v>
      </c>
      <c r="BI227" s="173">
        <f>IF(N227="nulová",J227,0)</f>
        <v>0</v>
      </c>
      <c r="BJ227" s="16" t="s">
        <v>81</v>
      </c>
      <c r="BK227" s="173">
        <f>ROUND(I227*H227,2)</f>
        <v>0</v>
      </c>
      <c r="BL227" s="16" t="s">
        <v>166</v>
      </c>
      <c r="BM227" s="172" t="s">
        <v>331</v>
      </c>
    </row>
    <row r="228" spans="1:65" s="13" customFormat="1" x14ac:dyDescent="0.2">
      <c r="B228" s="174"/>
      <c r="D228" s="175" t="s">
        <v>168</v>
      </c>
      <c r="E228" s="176" t="s">
        <v>1</v>
      </c>
      <c r="F228" s="177" t="s">
        <v>332</v>
      </c>
      <c r="H228" s="178">
        <v>19.488</v>
      </c>
      <c r="I228" s="179"/>
      <c r="L228" s="174"/>
      <c r="M228" s="180"/>
      <c r="N228" s="181"/>
      <c r="O228" s="181"/>
      <c r="P228" s="181"/>
      <c r="Q228" s="181"/>
      <c r="R228" s="181"/>
      <c r="S228" s="181"/>
      <c r="T228" s="182"/>
      <c r="AT228" s="176" t="s">
        <v>168</v>
      </c>
      <c r="AU228" s="176" t="s">
        <v>81</v>
      </c>
      <c r="AV228" s="13" t="s">
        <v>81</v>
      </c>
      <c r="AW228" s="13" t="s">
        <v>29</v>
      </c>
      <c r="AX228" s="13" t="s">
        <v>72</v>
      </c>
      <c r="AY228" s="176" t="s">
        <v>160</v>
      </c>
    </row>
    <row r="229" spans="1:65" s="14" customFormat="1" x14ac:dyDescent="0.2">
      <c r="B229" s="183"/>
      <c r="D229" s="175" t="s">
        <v>168</v>
      </c>
      <c r="E229" s="184" t="s">
        <v>87</v>
      </c>
      <c r="F229" s="185" t="s">
        <v>189</v>
      </c>
      <c r="H229" s="186">
        <v>19.488</v>
      </c>
      <c r="I229" s="187"/>
      <c r="L229" s="183"/>
      <c r="M229" s="188"/>
      <c r="N229" s="189"/>
      <c r="O229" s="189"/>
      <c r="P229" s="189"/>
      <c r="Q229" s="189"/>
      <c r="R229" s="189"/>
      <c r="S229" s="189"/>
      <c r="T229" s="190"/>
      <c r="AT229" s="184" t="s">
        <v>168</v>
      </c>
      <c r="AU229" s="184" t="s">
        <v>81</v>
      </c>
      <c r="AV229" s="14" t="s">
        <v>166</v>
      </c>
      <c r="AW229" s="14" t="s">
        <v>29</v>
      </c>
      <c r="AX229" s="14" t="s">
        <v>77</v>
      </c>
      <c r="AY229" s="184" t="s">
        <v>160</v>
      </c>
    </row>
    <row r="230" spans="1:65" s="2" customFormat="1" ht="24.15" customHeight="1" x14ac:dyDescent="0.2">
      <c r="A230" s="31"/>
      <c r="B230" s="125"/>
      <c r="C230" s="160" t="s">
        <v>333</v>
      </c>
      <c r="D230" s="160" t="s">
        <v>162</v>
      </c>
      <c r="E230" s="161" t="s">
        <v>334</v>
      </c>
      <c r="F230" s="162" t="s">
        <v>335</v>
      </c>
      <c r="G230" s="163" t="s">
        <v>272</v>
      </c>
      <c r="H230" s="164">
        <v>5.069</v>
      </c>
      <c r="I230" s="165"/>
      <c r="J230" s="166">
        <f>ROUND(I230*H230,2)</f>
        <v>0</v>
      </c>
      <c r="K230" s="167"/>
      <c r="L230" s="32"/>
      <c r="M230" s="168" t="s">
        <v>1</v>
      </c>
      <c r="N230" s="169" t="s">
        <v>38</v>
      </c>
      <c r="O230" s="60"/>
      <c r="P230" s="170">
        <f>O230*H230</f>
        <v>0</v>
      </c>
      <c r="Q230" s="170">
        <v>0</v>
      </c>
      <c r="R230" s="170">
        <f>Q230*H230</f>
        <v>0</v>
      </c>
      <c r="S230" s="170">
        <v>0</v>
      </c>
      <c r="T230" s="171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72" t="s">
        <v>166</v>
      </c>
      <c r="AT230" s="172" t="s">
        <v>162</v>
      </c>
      <c r="AU230" s="172" t="s">
        <v>81</v>
      </c>
      <c r="AY230" s="16" t="s">
        <v>160</v>
      </c>
      <c r="BE230" s="173">
        <f>IF(N230="základná",J230,0)</f>
        <v>0</v>
      </c>
      <c r="BF230" s="173">
        <f>IF(N230="znížená",J230,0)</f>
        <v>0</v>
      </c>
      <c r="BG230" s="173">
        <f>IF(N230="zákl. prenesená",J230,0)</f>
        <v>0</v>
      </c>
      <c r="BH230" s="173">
        <f>IF(N230="zníž. prenesená",J230,0)</f>
        <v>0</v>
      </c>
      <c r="BI230" s="173">
        <f>IF(N230="nulová",J230,0)</f>
        <v>0</v>
      </c>
      <c r="BJ230" s="16" t="s">
        <v>81</v>
      </c>
      <c r="BK230" s="173">
        <f>ROUND(I230*H230,2)</f>
        <v>0</v>
      </c>
      <c r="BL230" s="16" t="s">
        <v>166</v>
      </c>
      <c r="BM230" s="172" t="s">
        <v>336</v>
      </c>
    </row>
    <row r="231" spans="1:65" s="2" customFormat="1" ht="24.15" customHeight="1" x14ac:dyDescent="0.2">
      <c r="A231" s="31"/>
      <c r="B231" s="125"/>
      <c r="C231" s="160" t="s">
        <v>337</v>
      </c>
      <c r="D231" s="160" t="s">
        <v>162</v>
      </c>
      <c r="E231" s="161" t="s">
        <v>338</v>
      </c>
      <c r="F231" s="162" t="s">
        <v>339</v>
      </c>
      <c r="G231" s="163" t="s">
        <v>272</v>
      </c>
      <c r="H231" s="164">
        <v>5.069</v>
      </c>
      <c r="I231" s="165"/>
      <c r="J231" s="166">
        <f>ROUND(I231*H231,2)</f>
        <v>0</v>
      </c>
      <c r="K231" s="167"/>
      <c r="L231" s="32"/>
      <c r="M231" s="168" t="s">
        <v>1</v>
      </c>
      <c r="N231" s="169" t="s">
        <v>38</v>
      </c>
      <c r="O231" s="60"/>
      <c r="P231" s="170">
        <f>O231*H231</f>
        <v>0</v>
      </c>
      <c r="Q231" s="170">
        <v>0</v>
      </c>
      <c r="R231" s="170">
        <f>Q231*H231</f>
        <v>0</v>
      </c>
      <c r="S231" s="170">
        <v>0</v>
      </c>
      <c r="T231" s="171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72" t="s">
        <v>166</v>
      </c>
      <c r="AT231" s="172" t="s">
        <v>162</v>
      </c>
      <c r="AU231" s="172" t="s">
        <v>81</v>
      </c>
      <c r="AY231" s="16" t="s">
        <v>160</v>
      </c>
      <c r="BE231" s="173">
        <f>IF(N231="základná",J231,0)</f>
        <v>0</v>
      </c>
      <c r="BF231" s="173">
        <f>IF(N231="znížená",J231,0)</f>
        <v>0</v>
      </c>
      <c r="BG231" s="173">
        <f>IF(N231="zákl. prenesená",J231,0)</f>
        <v>0</v>
      </c>
      <c r="BH231" s="173">
        <f>IF(N231="zníž. prenesená",J231,0)</f>
        <v>0</v>
      </c>
      <c r="BI231" s="173">
        <f>IF(N231="nulová",J231,0)</f>
        <v>0</v>
      </c>
      <c r="BJ231" s="16" t="s">
        <v>81</v>
      </c>
      <c r="BK231" s="173">
        <f>ROUND(I231*H231,2)</f>
        <v>0</v>
      </c>
      <c r="BL231" s="16" t="s">
        <v>166</v>
      </c>
      <c r="BM231" s="172" t="s">
        <v>340</v>
      </c>
    </row>
    <row r="232" spans="1:65" s="2" customFormat="1" ht="21.75" customHeight="1" x14ac:dyDescent="0.2">
      <c r="A232" s="31"/>
      <c r="B232" s="125"/>
      <c r="C232" s="160" t="s">
        <v>341</v>
      </c>
      <c r="D232" s="160" t="s">
        <v>162</v>
      </c>
      <c r="E232" s="161" t="s">
        <v>342</v>
      </c>
      <c r="F232" s="162" t="s">
        <v>343</v>
      </c>
      <c r="G232" s="163" t="s">
        <v>272</v>
      </c>
      <c r="H232" s="164">
        <v>5.069</v>
      </c>
      <c r="I232" s="165"/>
      <c r="J232" s="166">
        <f>ROUND(I232*H232,2)</f>
        <v>0</v>
      </c>
      <c r="K232" s="167"/>
      <c r="L232" s="32"/>
      <c r="M232" s="168" t="s">
        <v>1</v>
      </c>
      <c r="N232" s="169" t="s">
        <v>38</v>
      </c>
      <c r="O232" s="60"/>
      <c r="P232" s="170">
        <f>O232*H232</f>
        <v>0</v>
      </c>
      <c r="Q232" s="170">
        <v>0</v>
      </c>
      <c r="R232" s="170">
        <f>Q232*H232</f>
        <v>0</v>
      </c>
      <c r="S232" s="170">
        <v>0</v>
      </c>
      <c r="T232" s="171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72" t="s">
        <v>166</v>
      </c>
      <c r="AT232" s="172" t="s">
        <v>162</v>
      </c>
      <c r="AU232" s="172" t="s">
        <v>81</v>
      </c>
      <c r="AY232" s="16" t="s">
        <v>160</v>
      </c>
      <c r="BE232" s="173">
        <f>IF(N232="základná",J232,0)</f>
        <v>0</v>
      </c>
      <c r="BF232" s="173">
        <f>IF(N232="znížená",J232,0)</f>
        <v>0</v>
      </c>
      <c r="BG232" s="173">
        <f>IF(N232="zákl. prenesená",J232,0)</f>
        <v>0</v>
      </c>
      <c r="BH232" s="173">
        <f>IF(N232="zníž. prenesená",J232,0)</f>
        <v>0</v>
      </c>
      <c r="BI232" s="173">
        <f>IF(N232="nulová",J232,0)</f>
        <v>0</v>
      </c>
      <c r="BJ232" s="16" t="s">
        <v>81</v>
      </c>
      <c r="BK232" s="173">
        <f>ROUND(I232*H232,2)</f>
        <v>0</v>
      </c>
      <c r="BL232" s="16" t="s">
        <v>166</v>
      </c>
      <c r="BM232" s="172" t="s">
        <v>344</v>
      </c>
    </row>
    <row r="233" spans="1:65" s="2" customFormat="1" ht="24.15" customHeight="1" x14ac:dyDescent="0.2">
      <c r="A233" s="31"/>
      <c r="B233" s="125"/>
      <c r="C233" s="160" t="s">
        <v>345</v>
      </c>
      <c r="D233" s="160" t="s">
        <v>162</v>
      </c>
      <c r="E233" s="161" t="s">
        <v>346</v>
      </c>
      <c r="F233" s="162" t="s">
        <v>347</v>
      </c>
      <c r="G233" s="163" t="s">
        <v>272</v>
      </c>
      <c r="H233" s="164">
        <v>147.001</v>
      </c>
      <c r="I233" s="165"/>
      <c r="J233" s="166">
        <f>ROUND(I233*H233,2)</f>
        <v>0</v>
      </c>
      <c r="K233" s="167"/>
      <c r="L233" s="32"/>
      <c r="M233" s="168" t="s">
        <v>1</v>
      </c>
      <c r="N233" s="169" t="s">
        <v>38</v>
      </c>
      <c r="O233" s="60"/>
      <c r="P233" s="170">
        <f>O233*H233</f>
        <v>0</v>
      </c>
      <c r="Q233" s="170">
        <v>0</v>
      </c>
      <c r="R233" s="170">
        <f>Q233*H233</f>
        <v>0</v>
      </c>
      <c r="S233" s="170">
        <v>0</v>
      </c>
      <c r="T233" s="171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72" t="s">
        <v>166</v>
      </c>
      <c r="AT233" s="172" t="s">
        <v>162</v>
      </c>
      <c r="AU233" s="172" t="s">
        <v>81</v>
      </c>
      <c r="AY233" s="16" t="s">
        <v>160</v>
      </c>
      <c r="BE233" s="173">
        <f>IF(N233="základná",J233,0)</f>
        <v>0</v>
      </c>
      <c r="BF233" s="173">
        <f>IF(N233="znížená",J233,0)</f>
        <v>0</v>
      </c>
      <c r="BG233" s="173">
        <f>IF(N233="zákl. prenesená",J233,0)</f>
        <v>0</v>
      </c>
      <c r="BH233" s="173">
        <f>IF(N233="zníž. prenesená",J233,0)</f>
        <v>0</v>
      </c>
      <c r="BI233" s="173">
        <f>IF(N233="nulová",J233,0)</f>
        <v>0</v>
      </c>
      <c r="BJ233" s="16" t="s">
        <v>81</v>
      </c>
      <c r="BK233" s="173">
        <f>ROUND(I233*H233,2)</f>
        <v>0</v>
      </c>
      <c r="BL233" s="16" t="s">
        <v>166</v>
      </c>
      <c r="BM233" s="172" t="s">
        <v>348</v>
      </c>
    </row>
    <row r="234" spans="1:65" s="13" customFormat="1" x14ac:dyDescent="0.2">
      <c r="B234" s="174"/>
      <c r="D234" s="175" t="s">
        <v>168</v>
      </c>
      <c r="F234" s="177" t="s">
        <v>349</v>
      </c>
      <c r="H234" s="178">
        <v>147.001</v>
      </c>
      <c r="I234" s="179"/>
      <c r="L234" s="174"/>
      <c r="M234" s="180"/>
      <c r="N234" s="181"/>
      <c r="O234" s="181"/>
      <c r="P234" s="181"/>
      <c r="Q234" s="181"/>
      <c r="R234" s="181"/>
      <c r="S234" s="181"/>
      <c r="T234" s="182"/>
      <c r="AT234" s="176" t="s">
        <v>168</v>
      </c>
      <c r="AU234" s="176" t="s">
        <v>81</v>
      </c>
      <c r="AV234" s="13" t="s">
        <v>81</v>
      </c>
      <c r="AW234" s="13" t="s">
        <v>3</v>
      </c>
      <c r="AX234" s="13" t="s">
        <v>77</v>
      </c>
      <c r="AY234" s="176" t="s">
        <v>160</v>
      </c>
    </row>
    <row r="235" spans="1:65" s="2" customFormat="1" ht="24.15" customHeight="1" x14ac:dyDescent="0.2">
      <c r="A235" s="31"/>
      <c r="B235" s="125"/>
      <c r="C235" s="160" t="s">
        <v>350</v>
      </c>
      <c r="D235" s="160" t="s">
        <v>162</v>
      </c>
      <c r="E235" s="161" t="s">
        <v>351</v>
      </c>
      <c r="F235" s="162" t="s">
        <v>352</v>
      </c>
      <c r="G235" s="163" t="s">
        <v>272</v>
      </c>
      <c r="H235" s="164">
        <v>5.069</v>
      </c>
      <c r="I235" s="165"/>
      <c r="J235" s="166">
        <f>ROUND(I235*H235,2)</f>
        <v>0</v>
      </c>
      <c r="K235" s="167"/>
      <c r="L235" s="32"/>
      <c r="M235" s="168" t="s">
        <v>1</v>
      </c>
      <c r="N235" s="169" t="s">
        <v>38</v>
      </c>
      <c r="O235" s="60"/>
      <c r="P235" s="170">
        <f>O235*H235</f>
        <v>0</v>
      </c>
      <c r="Q235" s="170">
        <v>0</v>
      </c>
      <c r="R235" s="170">
        <f>Q235*H235</f>
        <v>0</v>
      </c>
      <c r="S235" s="170">
        <v>0</v>
      </c>
      <c r="T235" s="171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72" t="s">
        <v>166</v>
      </c>
      <c r="AT235" s="172" t="s">
        <v>162</v>
      </c>
      <c r="AU235" s="172" t="s">
        <v>81</v>
      </c>
      <c r="AY235" s="16" t="s">
        <v>160</v>
      </c>
      <c r="BE235" s="173">
        <f>IF(N235="základná",J235,0)</f>
        <v>0</v>
      </c>
      <c r="BF235" s="173">
        <f>IF(N235="znížená",J235,0)</f>
        <v>0</v>
      </c>
      <c r="BG235" s="173">
        <f>IF(N235="zákl. prenesená",J235,0)</f>
        <v>0</v>
      </c>
      <c r="BH235" s="173">
        <f>IF(N235="zníž. prenesená",J235,0)</f>
        <v>0</v>
      </c>
      <c r="BI235" s="173">
        <f>IF(N235="nulová",J235,0)</f>
        <v>0</v>
      </c>
      <c r="BJ235" s="16" t="s">
        <v>81</v>
      </c>
      <c r="BK235" s="173">
        <f>ROUND(I235*H235,2)</f>
        <v>0</v>
      </c>
      <c r="BL235" s="16" t="s">
        <v>166</v>
      </c>
      <c r="BM235" s="172" t="s">
        <v>353</v>
      </c>
    </row>
    <row r="236" spans="1:65" s="2" customFormat="1" ht="24.15" customHeight="1" x14ac:dyDescent="0.2">
      <c r="A236" s="31"/>
      <c r="B236" s="125"/>
      <c r="C236" s="160" t="s">
        <v>354</v>
      </c>
      <c r="D236" s="160" t="s">
        <v>162</v>
      </c>
      <c r="E236" s="161" t="s">
        <v>355</v>
      </c>
      <c r="F236" s="162" t="s">
        <v>356</v>
      </c>
      <c r="G236" s="163" t="s">
        <v>272</v>
      </c>
      <c r="H236" s="164">
        <v>40.552</v>
      </c>
      <c r="I236" s="165"/>
      <c r="J236" s="166">
        <f>ROUND(I236*H236,2)</f>
        <v>0</v>
      </c>
      <c r="K236" s="167"/>
      <c r="L236" s="32"/>
      <c r="M236" s="168" t="s">
        <v>1</v>
      </c>
      <c r="N236" s="169" t="s">
        <v>38</v>
      </c>
      <c r="O236" s="60"/>
      <c r="P236" s="170">
        <f>O236*H236</f>
        <v>0</v>
      </c>
      <c r="Q236" s="170">
        <v>0</v>
      </c>
      <c r="R236" s="170">
        <f>Q236*H236</f>
        <v>0</v>
      </c>
      <c r="S236" s="170">
        <v>0</v>
      </c>
      <c r="T236" s="171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72" t="s">
        <v>166</v>
      </c>
      <c r="AT236" s="172" t="s">
        <v>162</v>
      </c>
      <c r="AU236" s="172" t="s">
        <v>81</v>
      </c>
      <c r="AY236" s="16" t="s">
        <v>160</v>
      </c>
      <c r="BE236" s="173">
        <f>IF(N236="základná",J236,0)</f>
        <v>0</v>
      </c>
      <c r="BF236" s="173">
        <f>IF(N236="znížená",J236,0)</f>
        <v>0</v>
      </c>
      <c r="BG236" s="173">
        <f>IF(N236="zákl. prenesená",J236,0)</f>
        <v>0</v>
      </c>
      <c r="BH236" s="173">
        <f>IF(N236="zníž. prenesená",J236,0)</f>
        <v>0</v>
      </c>
      <c r="BI236" s="173">
        <f>IF(N236="nulová",J236,0)</f>
        <v>0</v>
      </c>
      <c r="BJ236" s="16" t="s">
        <v>81</v>
      </c>
      <c r="BK236" s="173">
        <f>ROUND(I236*H236,2)</f>
        <v>0</v>
      </c>
      <c r="BL236" s="16" t="s">
        <v>166</v>
      </c>
      <c r="BM236" s="172" t="s">
        <v>357</v>
      </c>
    </row>
    <row r="237" spans="1:65" s="13" customFormat="1" x14ac:dyDescent="0.2">
      <c r="B237" s="174"/>
      <c r="D237" s="175" t="s">
        <v>168</v>
      </c>
      <c r="F237" s="177" t="s">
        <v>358</v>
      </c>
      <c r="H237" s="178">
        <v>40.552</v>
      </c>
      <c r="I237" s="179"/>
      <c r="L237" s="174"/>
      <c r="M237" s="180"/>
      <c r="N237" s="181"/>
      <c r="O237" s="181"/>
      <c r="P237" s="181"/>
      <c r="Q237" s="181"/>
      <c r="R237" s="181"/>
      <c r="S237" s="181"/>
      <c r="T237" s="182"/>
      <c r="AT237" s="176" t="s">
        <v>168</v>
      </c>
      <c r="AU237" s="176" t="s">
        <v>81</v>
      </c>
      <c r="AV237" s="13" t="s">
        <v>81</v>
      </c>
      <c r="AW237" s="13" t="s">
        <v>3</v>
      </c>
      <c r="AX237" s="13" t="s">
        <v>77</v>
      </c>
      <c r="AY237" s="176" t="s">
        <v>160</v>
      </c>
    </row>
    <row r="238" spans="1:65" s="2" customFormat="1" ht="24.15" customHeight="1" x14ac:dyDescent="0.2">
      <c r="A238" s="31"/>
      <c r="B238" s="125"/>
      <c r="C238" s="160" t="s">
        <v>359</v>
      </c>
      <c r="D238" s="160" t="s">
        <v>162</v>
      </c>
      <c r="E238" s="161" t="s">
        <v>360</v>
      </c>
      <c r="F238" s="162" t="s">
        <v>361</v>
      </c>
      <c r="G238" s="163" t="s">
        <v>272</v>
      </c>
      <c r="H238" s="164">
        <v>5.069</v>
      </c>
      <c r="I238" s="165"/>
      <c r="J238" s="166">
        <f>ROUND(I238*H238,2)</f>
        <v>0</v>
      </c>
      <c r="K238" s="167"/>
      <c r="L238" s="32"/>
      <c r="M238" s="168" t="s">
        <v>1</v>
      </c>
      <c r="N238" s="169" t="s">
        <v>38</v>
      </c>
      <c r="O238" s="60"/>
      <c r="P238" s="170">
        <f>O238*H238</f>
        <v>0</v>
      </c>
      <c r="Q238" s="170">
        <v>0</v>
      </c>
      <c r="R238" s="170">
        <f>Q238*H238</f>
        <v>0</v>
      </c>
      <c r="S238" s="170">
        <v>0</v>
      </c>
      <c r="T238" s="171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72" t="s">
        <v>166</v>
      </c>
      <c r="AT238" s="172" t="s">
        <v>162</v>
      </c>
      <c r="AU238" s="172" t="s">
        <v>81</v>
      </c>
      <c r="AY238" s="16" t="s">
        <v>160</v>
      </c>
      <c r="BE238" s="173">
        <f>IF(N238="základná",J238,0)</f>
        <v>0</v>
      </c>
      <c r="BF238" s="173">
        <f>IF(N238="znížená",J238,0)</f>
        <v>0</v>
      </c>
      <c r="BG238" s="173">
        <f>IF(N238="zákl. prenesená",J238,0)</f>
        <v>0</v>
      </c>
      <c r="BH238" s="173">
        <f>IF(N238="zníž. prenesená",J238,0)</f>
        <v>0</v>
      </c>
      <c r="BI238" s="173">
        <f>IF(N238="nulová",J238,0)</f>
        <v>0</v>
      </c>
      <c r="BJ238" s="16" t="s">
        <v>81</v>
      </c>
      <c r="BK238" s="173">
        <f>ROUND(I238*H238,2)</f>
        <v>0</v>
      </c>
      <c r="BL238" s="16" t="s">
        <v>166</v>
      </c>
      <c r="BM238" s="172" t="s">
        <v>362</v>
      </c>
    </row>
    <row r="239" spans="1:65" s="12" customFormat="1" ht="22.8" customHeight="1" x14ac:dyDescent="0.25">
      <c r="B239" s="147"/>
      <c r="D239" s="148" t="s">
        <v>71</v>
      </c>
      <c r="E239" s="158" t="s">
        <v>363</v>
      </c>
      <c r="F239" s="158" t="s">
        <v>364</v>
      </c>
      <c r="I239" s="150"/>
      <c r="J239" s="159">
        <f>BK239</f>
        <v>0</v>
      </c>
      <c r="L239" s="147"/>
      <c r="M239" s="152"/>
      <c r="N239" s="153"/>
      <c r="O239" s="153"/>
      <c r="P239" s="154">
        <f>P240</f>
        <v>0</v>
      </c>
      <c r="Q239" s="153"/>
      <c r="R239" s="154">
        <f>R240</f>
        <v>0</v>
      </c>
      <c r="S239" s="153"/>
      <c r="T239" s="155">
        <f>T240</f>
        <v>0</v>
      </c>
      <c r="AR239" s="148" t="s">
        <v>77</v>
      </c>
      <c r="AT239" s="156" t="s">
        <v>71</v>
      </c>
      <c r="AU239" s="156" t="s">
        <v>77</v>
      </c>
      <c r="AY239" s="148" t="s">
        <v>160</v>
      </c>
      <c r="BK239" s="157">
        <f>BK240</f>
        <v>0</v>
      </c>
    </row>
    <row r="240" spans="1:65" s="2" customFormat="1" ht="24.15" customHeight="1" x14ac:dyDescent="0.2">
      <c r="A240" s="31"/>
      <c r="B240" s="125"/>
      <c r="C240" s="160" t="s">
        <v>365</v>
      </c>
      <c r="D240" s="160" t="s">
        <v>162</v>
      </c>
      <c r="E240" s="161" t="s">
        <v>366</v>
      </c>
      <c r="F240" s="162" t="s">
        <v>367</v>
      </c>
      <c r="G240" s="163" t="s">
        <v>272</v>
      </c>
      <c r="H240" s="164">
        <v>3.3220000000000001</v>
      </c>
      <c r="I240" s="165"/>
      <c r="J240" s="166">
        <f>ROUND(I240*H240,2)</f>
        <v>0</v>
      </c>
      <c r="K240" s="167"/>
      <c r="L240" s="32"/>
      <c r="M240" s="168" t="s">
        <v>1</v>
      </c>
      <c r="N240" s="169" t="s">
        <v>38</v>
      </c>
      <c r="O240" s="60"/>
      <c r="P240" s="170">
        <f>O240*H240</f>
        <v>0</v>
      </c>
      <c r="Q240" s="170">
        <v>0</v>
      </c>
      <c r="R240" s="170">
        <f>Q240*H240</f>
        <v>0</v>
      </c>
      <c r="S240" s="170">
        <v>0</v>
      </c>
      <c r="T240" s="171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72" t="s">
        <v>166</v>
      </c>
      <c r="AT240" s="172" t="s">
        <v>162</v>
      </c>
      <c r="AU240" s="172" t="s">
        <v>81</v>
      </c>
      <c r="AY240" s="16" t="s">
        <v>160</v>
      </c>
      <c r="BE240" s="173">
        <f>IF(N240="základná",J240,0)</f>
        <v>0</v>
      </c>
      <c r="BF240" s="173">
        <f>IF(N240="znížená",J240,0)</f>
        <v>0</v>
      </c>
      <c r="BG240" s="173">
        <f>IF(N240="zákl. prenesená",J240,0)</f>
        <v>0</v>
      </c>
      <c r="BH240" s="173">
        <f>IF(N240="zníž. prenesená",J240,0)</f>
        <v>0</v>
      </c>
      <c r="BI240" s="173">
        <f>IF(N240="nulová",J240,0)</f>
        <v>0</v>
      </c>
      <c r="BJ240" s="16" t="s">
        <v>81</v>
      </c>
      <c r="BK240" s="173">
        <f>ROUND(I240*H240,2)</f>
        <v>0</v>
      </c>
      <c r="BL240" s="16" t="s">
        <v>166</v>
      </c>
      <c r="BM240" s="172" t="s">
        <v>368</v>
      </c>
    </row>
    <row r="241" spans="1:65" s="12" customFormat="1" ht="25.95" customHeight="1" x14ac:dyDescent="0.25">
      <c r="B241" s="147"/>
      <c r="D241" s="148" t="s">
        <v>71</v>
      </c>
      <c r="E241" s="149" t="s">
        <v>369</v>
      </c>
      <c r="F241" s="149" t="s">
        <v>370</v>
      </c>
      <c r="I241" s="150"/>
      <c r="J241" s="151">
        <f>BK241</f>
        <v>0</v>
      </c>
      <c r="L241" s="147"/>
      <c r="M241" s="152"/>
      <c r="N241" s="153"/>
      <c r="O241" s="153"/>
      <c r="P241" s="154">
        <f>P242+P251+P267+P295+P324+P326+P336+P341+P349+P370+P386</f>
        <v>0</v>
      </c>
      <c r="Q241" s="153"/>
      <c r="R241" s="154">
        <f>R242+R251+R267+R295+R324+R326+R336+R341+R349+R370+R386</f>
        <v>3.2440652899999995</v>
      </c>
      <c r="S241" s="153"/>
      <c r="T241" s="155">
        <f>T242+T251+T267+T295+T324+T326+T336+T341+T349+T370+T386</f>
        <v>0.31474000000000002</v>
      </c>
      <c r="AR241" s="148" t="s">
        <v>81</v>
      </c>
      <c r="AT241" s="156" t="s">
        <v>71</v>
      </c>
      <c r="AU241" s="156" t="s">
        <v>72</v>
      </c>
      <c r="AY241" s="148" t="s">
        <v>160</v>
      </c>
      <c r="BK241" s="157">
        <f>BK242+BK251+BK267+BK295+BK324+BK326+BK336+BK341+BK349+BK370+BK386</f>
        <v>0</v>
      </c>
    </row>
    <row r="242" spans="1:65" s="12" customFormat="1" ht="22.8" customHeight="1" x14ac:dyDescent="0.25">
      <c r="B242" s="147"/>
      <c r="D242" s="148" t="s">
        <v>71</v>
      </c>
      <c r="E242" s="158" t="s">
        <v>371</v>
      </c>
      <c r="F242" s="158" t="s">
        <v>372</v>
      </c>
      <c r="I242" s="150"/>
      <c r="J242" s="159">
        <f>BK242</f>
        <v>0</v>
      </c>
      <c r="L242" s="147"/>
      <c r="M242" s="152"/>
      <c r="N242" s="153"/>
      <c r="O242" s="153"/>
      <c r="P242" s="154">
        <f>SUM(P243:P250)</f>
        <v>0</v>
      </c>
      <c r="Q242" s="153"/>
      <c r="R242" s="154">
        <f>SUM(R243:R250)</f>
        <v>1.0250000000000001E-3</v>
      </c>
      <c r="S242" s="153"/>
      <c r="T242" s="155">
        <f>SUM(T243:T250)</f>
        <v>0</v>
      </c>
      <c r="AR242" s="148" t="s">
        <v>81</v>
      </c>
      <c r="AT242" s="156" t="s">
        <v>71</v>
      </c>
      <c r="AU242" s="156" t="s">
        <v>77</v>
      </c>
      <c r="AY242" s="148" t="s">
        <v>160</v>
      </c>
      <c r="BK242" s="157">
        <f>SUM(BK243:BK250)</f>
        <v>0</v>
      </c>
    </row>
    <row r="243" spans="1:65" s="2" customFormat="1" ht="24.15" customHeight="1" x14ac:dyDescent="0.2">
      <c r="A243" s="31"/>
      <c r="B243" s="125"/>
      <c r="C243" s="160" t="s">
        <v>373</v>
      </c>
      <c r="D243" s="160" t="s">
        <v>162</v>
      </c>
      <c r="E243" s="161" t="s">
        <v>374</v>
      </c>
      <c r="F243" s="162" t="s">
        <v>375</v>
      </c>
      <c r="G243" s="163" t="s">
        <v>176</v>
      </c>
      <c r="H243" s="164">
        <v>25</v>
      </c>
      <c r="I243" s="165"/>
      <c r="J243" s="166">
        <f>ROUND(I243*H243,2)</f>
        <v>0</v>
      </c>
      <c r="K243" s="167"/>
      <c r="L243" s="32"/>
      <c r="M243" s="168" t="s">
        <v>1</v>
      </c>
      <c r="N243" s="169" t="s">
        <v>38</v>
      </c>
      <c r="O243" s="60"/>
      <c r="P243" s="170">
        <f>O243*H243</f>
        <v>0</v>
      </c>
      <c r="Q243" s="170">
        <v>2.0000000000000002E-5</v>
      </c>
      <c r="R243" s="170">
        <f>Q243*H243</f>
        <v>5.0000000000000001E-4</v>
      </c>
      <c r="S243" s="170">
        <v>0</v>
      </c>
      <c r="T243" s="171">
        <f>S243*H243</f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72" t="s">
        <v>237</v>
      </c>
      <c r="AT243" s="172" t="s">
        <v>162</v>
      </c>
      <c r="AU243" s="172" t="s">
        <v>81</v>
      </c>
      <c r="AY243" s="16" t="s">
        <v>160</v>
      </c>
      <c r="BE243" s="173">
        <f>IF(N243="základná",J243,0)</f>
        <v>0</v>
      </c>
      <c r="BF243" s="173">
        <f>IF(N243="znížená",J243,0)</f>
        <v>0</v>
      </c>
      <c r="BG243" s="173">
        <f>IF(N243="zákl. prenesená",J243,0)</f>
        <v>0</v>
      </c>
      <c r="BH243" s="173">
        <f>IF(N243="zníž. prenesená",J243,0)</f>
        <v>0</v>
      </c>
      <c r="BI243" s="173">
        <f>IF(N243="nulová",J243,0)</f>
        <v>0</v>
      </c>
      <c r="BJ243" s="16" t="s">
        <v>81</v>
      </c>
      <c r="BK243" s="173">
        <f>ROUND(I243*H243,2)</f>
        <v>0</v>
      </c>
      <c r="BL243" s="16" t="s">
        <v>237</v>
      </c>
      <c r="BM243" s="172" t="s">
        <v>376</v>
      </c>
    </row>
    <row r="244" spans="1:65" s="13" customFormat="1" x14ac:dyDescent="0.2">
      <c r="B244" s="174"/>
      <c r="D244" s="175" t="s">
        <v>168</v>
      </c>
      <c r="E244" s="176" t="s">
        <v>1</v>
      </c>
      <c r="F244" s="177" t="s">
        <v>89</v>
      </c>
      <c r="H244" s="178">
        <v>24</v>
      </c>
      <c r="I244" s="179"/>
      <c r="L244" s="174"/>
      <c r="M244" s="180"/>
      <c r="N244" s="181"/>
      <c r="O244" s="181"/>
      <c r="P244" s="181"/>
      <c r="Q244" s="181"/>
      <c r="R244" s="181"/>
      <c r="S244" s="181"/>
      <c r="T244" s="182"/>
      <c r="AT244" s="176" t="s">
        <v>168</v>
      </c>
      <c r="AU244" s="176" t="s">
        <v>81</v>
      </c>
      <c r="AV244" s="13" t="s">
        <v>81</v>
      </c>
      <c r="AW244" s="13" t="s">
        <v>29</v>
      </c>
      <c r="AX244" s="13" t="s">
        <v>72</v>
      </c>
      <c r="AY244" s="176" t="s">
        <v>160</v>
      </c>
    </row>
    <row r="245" spans="1:65" s="13" customFormat="1" x14ac:dyDescent="0.2">
      <c r="B245" s="174"/>
      <c r="D245" s="175" t="s">
        <v>168</v>
      </c>
      <c r="E245" s="176" t="s">
        <v>1</v>
      </c>
      <c r="F245" s="177" t="s">
        <v>91</v>
      </c>
      <c r="H245" s="178">
        <v>1</v>
      </c>
      <c r="I245" s="179"/>
      <c r="L245" s="174"/>
      <c r="M245" s="180"/>
      <c r="N245" s="181"/>
      <c r="O245" s="181"/>
      <c r="P245" s="181"/>
      <c r="Q245" s="181"/>
      <c r="R245" s="181"/>
      <c r="S245" s="181"/>
      <c r="T245" s="182"/>
      <c r="AT245" s="176" t="s">
        <v>168</v>
      </c>
      <c r="AU245" s="176" t="s">
        <v>81</v>
      </c>
      <c r="AV245" s="13" t="s">
        <v>81</v>
      </c>
      <c r="AW245" s="13" t="s">
        <v>29</v>
      </c>
      <c r="AX245" s="13" t="s">
        <v>72</v>
      </c>
      <c r="AY245" s="176" t="s">
        <v>160</v>
      </c>
    </row>
    <row r="246" spans="1:65" s="14" customFormat="1" x14ac:dyDescent="0.2">
      <c r="B246" s="183"/>
      <c r="D246" s="175" t="s">
        <v>168</v>
      </c>
      <c r="E246" s="184" t="s">
        <v>1</v>
      </c>
      <c r="F246" s="185" t="s">
        <v>189</v>
      </c>
      <c r="H246" s="186">
        <v>25</v>
      </c>
      <c r="I246" s="187"/>
      <c r="L246" s="183"/>
      <c r="M246" s="188"/>
      <c r="N246" s="189"/>
      <c r="O246" s="189"/>
      <c r="P246" s="189"/>
      <c r="Q246" s="189"/>
      <c r="R246" s="189"/>
      <c r="S246" s="189"/>
      <c r="T246" s="190"/>
      <c r="AT246" s="184" t="s">
        <v>168</v>
      </c>
      <c r="AU246" s="184" t="s">
        <v>81</v>
      </c>
      <c r="AV246" s="14" t="s">
        <v>166</v>
      </c>
      <c r="AW246" s="14" t="s">
        <v>29</v>
      </c>
      <c r="AX246" s="14" t="s">
        <v>77</v>
      </c>
      <c r="AY246" s="184" t="s">
        <v>160</v>
      </c>
    </row>
    <row r="247" spans="1:65" s="2" customFormat="1" ht="33" customHeight="1" x14ac:dyDescent="0.2">
      <c r="A247" s="31"/>
      <c r="B247" s="125"/>
      <c r="C247" s="191" t="s">
        <v>377</v>
      </c>
      <c r="D247" s="191" t="s">
        <v>238</v>
      </c>
      <c r="E247" s="192" t="s">
        <v>378</v>
      </c>
      <c r="F247" s="193" t="s">
        <v>379</v>
      </c>
      <c r="G247" s="194" t="s">
        <v>176</v>
      </c>
      <c r="H247" s="195">
        <v>26.25</v>
      </c>
      <c r="I247" s="196"/>
      <c r="J247" s="197">
        <f>ROUND(I247*H247,2)</f>
        <v>0</v>
      </c>
      <c r="K247" s="198"/>
      <c r="L247" s="199"/>
      <c r="M247" s="200" t="s">
        <v>1</v>
      </c>
      <c r="N247" s="201" t="s">
        <v>38</v>
      </c>
      <c r="O247" s="60"/>
      <c r="P247" s="170">
        <f>O247*H247</f>
        <v>0</v>
      </c>
      <c r="Q247" s="170">
        <v>2.0000000000000002E-5</v>
      </c>
      <c r="R247" s="170">
        <f>Q247*H247</f>
        <v>5.2500000000000008E-4</v>
      </c>
      <c r="S247" s="170">
        <v>0</v>
      </c>
      <c r="T247" s="171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72" t="s">
        <v>311</v>
      </c>
      <c r="AT247" s="172" t="s">
        <v>238</v>
      </c>
      <c r="AU247" s="172" t="s">
        <v>81</v>
      </c>
      <c r="AY247" s="16" t="s">
        <v>160</v>
      </c>
      <c r="BE247" s="173">
        <f>IF(N247="základná",J247,0)</f>
        <v>0</v>
      </c>
      <c r="BF247" s="173">
        <f>IF(N247="znížená",J247,0)</f>
        <v>0</v>
      </c>
      <c r="BG247" s="173">
        <f>IF(N247="zákl. prenesená",J247,0)</f>
        <v>0</v>
      </c>
      <c r="BH247" s="173">
        <f>IF(N247="zníž. prenesená",J247,0)</f>
        <v>0</v>
      </c>
      <c r="BI247" s="173">
        <f>IF(N247="nulová",J247,0)</f>
        <v>0</v>
      </c>
      <c r="BJ247" s="16" t="s">
        <v>81</v>
      </c>
      <c r="BK247" s="173">
        <f>ROUND(I247*H247,2)</f>
        <v>0</v>
      </c>
      <c r="BL247" s="16" t="s">
        <v>237</v>
      </c>
      <c r="BM247" s="172" t="s">
        <v>380</v>
      </c>
    </row>
    <row r="248" spans="1:65" s="13" customFormat="1" x14ac:dyDescent="0.2">
      <c r="B248" s="174"/>
      <c r="D248" s="175" t="s">
        <v>168</v>
      </c>
      <c r="E248" s="176" t="s">
        <v>1</v>
      </c>
      <c r="F248" s="177" t="s">
        <v>381</v>
      </c>
      <c r="H248" s="178">
        <v>25</v>
      </c>
      <c r="I248" s="179"/>
      <c r="L248" s="174"/>
      <c r="M248" s="180"/>
      <c r="N248" s="181"/>
      <c r="O248" s="181"/>
      <c r="P248" s="181"/>
      <c r="Q248" s="181"/>
      <c r="R248" s="181"/>
      <c r="S248" s="181"/>
      <c r="T248" s="182"/>
      <c r="AT248" s="176" t="s">
        <v>168</v>
      </c>
      <c r="AU248" s="176" t="s">
        <v>81</v>
      </c>
      <c r="AV248" s="13" t="s">
        <v>81</v>
      </c>
      <c r="AW248" s="13" t="s">
        <v>29</v>
      </c>
      <c r="AX248" s="13" t="s">
        <v>77</v>
      </c>
      <c r="AY248" s="176" t="s">
        <v>160</v>
      </c>
    </row>
    <row r="249" spans="1:65" s="13" customFormat="1" x14ac:dyDescent="0.2">
      <c r="B249" s="174"/>
      <c r="D249" s="175" t="s">
        <v>168</v>
      </c>
      <c r="F249" s="177" t="s">
        <v>382</v>
      </c>
      <c r="H249" s="178">
        <v>26.25</v>
      </c>
      <c r="I249" s="179"/>
      <c r="L249" s="174"/>
      <c r="M249" s="180"/>
      <c r="N249" s="181"/>
      <c r="O249" s="181"/>
      <c r="P249" s="181"/>
      <c r="Q249" s="181"/>
      <c r="R249" s="181"/>
      <c r="S249" s="181"/>
      <c r="T249" s="182"/>
      <c r="AT249" s="176" t="s">
        <v>168</v>
      </c>
      <c r="AU249" s="176" t="s">
        <v>81</v>
      </c>
      <c r="AV249" s="13" t="s">
        <v>81</v>
      </c>
      <c r="AW249" s="13" t="s">
        <v>3</v>
      </c>
      <c r="AX249" s="13" t="s">
        <v>77</v>
      </c>
      <c r="AY249" s="176" t="s">
        <v>160</v>
      </c>
    </row>
    <row r="250" spans="1:65" s="2" customFormat="1" ht="24.15" customHeight="1" x14ac:dyDescent="0.2">
      <c r="A250" s="31"/>
      <c r="B250" s="125"/>
      <c r="C250" s="160" t="s">
        <v>383</v>
      </c>
      <c r="D250" s="160" t="s">
        <v>162</v>
      </c>
      <c r="E250" s="161" t="s">
        <v>384</v>
      </c>
      <c r="F250" s="162" t="s">
        <v>385</v>
      </c>
      <c r="G250" s="163" t="s">
        <v>386</v>
      </c>
      <c r="H250" s="202"/>
      <c r="I250" s="165"/>
      <c r="J250" s="166">
        <f>ROUND(I250*H250,2)</f>
        <v>0</v>
      </c>
      <c r="K250" s="167"/>
      <c r="L250" s="32"/>
      <c r="M250" s="168" t="s">
        <v>1</v>
      </c>
      <c r="N250" s="169" t="s">
        <v>38</v>
      </c>
      <c r="O250" s="60"/>
      <c r="P250" s="170">
        <f>O250*H250</f>
        <v>0</v>
      </c>
      <c r="Q250" s="170">
        <v>0</v>
      </c>
      <c r="R250" s="170">
        <f>Q250*H250</f>
        <v>0</v>
      </c>
      <c r="S250" s="170">
        <v>0</v>
      </c>
      <c r="T250" s="171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72" t="s">
        <v>237</v>
      </c>
      <c r="AT250" s="172" t="s">
        <v>162</v>
      </c>
      <c r="AU250" s="172" t="s">
        <v>81</v>
      </c>
      <c r="AY250" s="16" t="s">
        <v>160</v>
      </c>
      <c r="BE250" s="173">
        <f>IF(N250="základná",J250,0)</f>
        <v>0</v>
      </c>
      <c r="BF250" s="173">
        <f>IF(N250="znížená",J250,0)</f>
        <v>0</v>
      </c>
      <c r="BG250" s="173">
        <f>IF(N250="zákl. prenesená",J250,0)</f>
        <v>0</v>
      </c>
      <c r="BH250" s="173">
        <f>IF(N250="zníž. prenesená",J250,0)</f>
        <v>0</v>
      </c>
      <c r="BI250" s="173">
        <f>IF(N250="nulová",J250,0)</f>
        <v>0</v>
      </c>
      <c r="BJ250" s="16" t="s">
        <v>81</v>
      </c>
      <c r="BK250" s="173">
        <f>ROUND(I250*H250,2)</f>
        <v>0</v>
      </c>
      <c r="BL250" s="16" t="s">
        <v>237</v>
      </c>
      <c r="BM250" s="172" t="s">
        <v>387</v>
      </c>
    </row>
    <row r="251" spans="1:65" s="12" customFormat="1" ht="22.8" customHeight="1" x14ac:dyDescent="0.25">
      <c r="B251" s="147"/>
      <c r="D251" s="148" t="s">
        <v>71</v>
      </c>
      <c r="E251" s="158" t="s">
        <v>388</v>
      </c>
      <c r="F251" s="158" t="s">
        <v>389</v>
      </c>
      <c r="I251" s="150"/>
      <c r="J251" s="159">
        <f>BK251</f>
        <v>0</v>
      </c>
      <c r="L251" s="147"/>
      <c r="M251" s="152"/>
      <c r="N251" s="153"/>
      <c r="O251" s="153"/>
      <c r="P251" s="154">
        <f>SUM(P252:P266)</f>
        <v>0</v>
      </c>
      <c r="Q251" s="153"/>
      <c r="R251" s="154">
        <f>SUM(R252:R266)</f>
        <v>1.6776000000000003E-2</v>
      </c>
      <c r="S251" s="153"/>
      <c r="T251" s="155">
        <f>SUM(T252:T266)</f>
        <v>6.4899999999999999E-2</v>
      </c>
      <c r="AR251" s="148" t="s">
        <v>81</v>
      </c>
      <c r="AT251" s="156" t="s">
        <v>71</v>
      </c>
      <c r="AU251" s="156" t="s">
        <v>77</v>
      </c>
      <c r="AY251" s="148" t="s">
        <v>160</v>
      </c>
      <c r="BK251" s="157">
        <f>SUM(BK252:BK266)</f>
        <v>0</v>
      </c>
    </row>
    <row r="252" spans="1:65" s="2" customFormat="1" ht="24.15" customHeight="1" x14ac:dyDescent="0.2">
      <c r="A252" s="31"/>
      <c r="B252" s="125"/>
      <c r="C252" s="160" t="s">
        <v>390</v>
      </c>
      <c r="D252" s="160" t="s">
        <v>162</v>
      </c>
      <c r="E252" s="161" t="s">
        <v>391</v>
      </c>
      <c r="F252" s="162" t="s">
        <v>392</v>
      </c>
      <c r="G252" s="163" t="s">
        <v>165</v>
      </c>
      <c r="H252" s="164">
        <v>2</v>
      </c>
      <c r="I252" s="165"/>
      <c r="J252" s="166">
        <f>ROUND(I252*H252,2)</f>
        <v>0</v>
      </c>
      <c r="K252" s="167"/>
      <c r="L252" s="32"/>
      <c r="M252" s="168" t="s">
        <v>1</v>
      </c>
      <c r="N252" s="169" t="s">
        <v>38</v>
      </c>
      <c r="O252" s="60"/>
      <c r="P252" s="170">
        <f>O252*H252</f>
        <v>0</v>
      </c>
      <c r="Q252" s="170">
        <v>1.4300000000000001E-3</v>
      </c>
      <c r="R252" s="170">
        <f>Q252*H252</f>
        <v>2.8600000000000001E-3</v>
      </c>
      <c r="S252" s="170">
        <v>0</v>
      </c>
      <c r="T252" s="171">
        <f>S252*H252</f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72" t="s">
        <v>237</v>
      </c>
      <c r="AT252" s="172" t="s">
        <v>162</v>
      </c>
      <c r="AU252" s="172" t="s">
        <v>81</v>
      </c>
      <c r="AY252" s="16" t="s">
        <v>160</v>
      </c>
      <c r="BE252" s="173">
        <f>IF(N252="základná",J252,0)</f>
        <v>0</v>
      </c>
      <c r="BF252" s="173">
        <f>IF(N252="znížená",J252,0)</f>
        <v>0</v>
      </c>
      <c r="BG252" s="173">
        <f>IF(N252="zákl. prenesená",J252,0)</f>
        <v>0</v>
      </c>
      <c r="BH252" s="173">
        <f>IF(N252="zníž. prenesená",J252,0)</f>
        <v>0</v>
      </c>
      <c r="BI252" s="173">
        <f>IF(N252="nulová",J252,0)</f>
        <v>0</v>
      </c>
      <c r="BJ252" s="16" t="s">
        <v>81</v>
      </c>
      <c r="BK252" s="173">
        <f>ROUND(I252*H252,2)</f>
        <v>0</v>
      </c>
      <c r="BL252" s="16" t="s">
        <v>237</v>
      </c>
      <c r="BM252" s="172" t="s">
        <v>393</v>
      </c>
    </row>
    <row r="253" spans="1:65" s="2" customFormat="1" ht="24.15" customHeight="1" x14ac:dyDescent="0.2">
      <c r="A253" s="31"/>
      <c r="B253" s="125"/>
      <c r="C253" s="160" t="s">
        <v>394</v>
      </c>
      <c r="D253" s="160" t="s">
        <v>162</v>
      </c>
      <c r="E253" s="161" t="s">
        <v>395</v>
      </c>
      <c r="F253" s="162" t="s">
        <v>396</v>
      </c>
      <c r="G253" s="163" t="s">
        <v>165</v>
      </c>
      <c r="H253" s="164">
        <v>1</v>
      </c>
      <c r="I253" s="165"/>
      <c r="J253" s="166">
        <f>ROUND(I253*H253,2)</f>
        <v>0</v>
      </c>
      <c r="K253" s="167"/>
      <c r="L253" s="32"/>
      <c r="M253" s="168" t="s">
        <v>1</v>
      </c>
      <c r="N253" s="169" t="s">
        <v>38</v>
      </c>
      <c r="O253" s="60"/>
      <c r="P253" s="170">
        <f>O253*H253</f>
        <v>0</v>
      </c>
      <c r="Q253" s="170">
        <v>5.5999999999999995E-4</v>
      </c>
      <c r="R253" s="170">
        <f>Q253*H253</f>
        <v>5.5999999999999995E-4</v>
      </c>
      <c r="S253" s="170">
        <v>0</v>
      </c>
      <c r="T253" s="171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72" t="s">
        <v>237</v>
      </c>
      <c r="AT253" s="172" t="s">
        <v>162</v>
      </c>
      <c r="AU253" s="172" t="s">
        <v>81</v>
      </c>
      <c r="AY253" s="16" t="s">
        <v>160</v>
      </c>
      <c r="BE253" s="173">
        <f>IF(N253="základná",J253,0)</f>
        <v>0</v>
      </c>
      <c r="BF253" s="173">
        <f>IF(N253="znížená",J253,0)</f>
        <v>0</v>
      </c>
      <c r="BG253" s="173">
        <f>IF(N253="zákl. prenesená",J253,0)</f>
        <v>0</v>
      </c>
      <c r="BH253" s="173">
        <f>IF(N253="zníž. prenesená",J253,0)</f>
        <v>0</v>
      </c>
      <c r="BI253" s="173">
        <f>IF(N253="nulová",J253,0)</f>
        <v>0</v>
      </c>
      <c r="BJ253" s="16" t="s">
        <v>81</v>
      </c>
      <c r="BK253" s="173">
        <f>ROUND(I253*H253,2)</f>
        <v>0</v>
      </c>
      <c r="BL253" s="16" t="s">
        <v>237</v>
      </c>
      <c r="BM253" s="172" t="s">
        <v>397</v>
      </c>
    </row>
    <row r="254" spans="1:65" s="2" customFormat="1" ht="21.75" customHeight="1" x14ac:dyDescent="0.2">
      <c r="A254" s="31"/>
      <c r="B254" s="125"/>
      <c r="C254" s="160" t="s">
        <v>398</v>
      </c>
      <c r="D254" s="160" t="s">
        <v>162</v>
      </c>
      <c r="E254" s="161" t="s">
        <v>399</v>
      </c>
      <c r="F254" s="162" t="s">
        <v>400</v>
      </c>
      <c r="G254" s="163" t="s">
        <v>176</v>
      </c>
      <c r="H254" s="164">
        <v>6</v>
      </c>
      <c r="I254" s="165"/>
      <c r="J254" s="166">
        <f>ROUND(I254*H254,2)</f>
        <v>0</v>
      </c>
      <c r="K254" s="167"/>
      <c r="L254" s="32"/>
      <c r="M254" s="168" t="s">
        <v>1</v>
      </c>
      <c r="N254" s="169" t="s">
        <v>38</v>
      </c>
      <c r="O254" s="60"/>
      <c r="P254" s="170">
        <f>O254*H254</f>
        <v>0</v>
      </c>
      <c r="Q254" s="170">
        <v>1.17E-3</v>
      </c>
      <c r="R254" s="170">
        <f>Q254*H254</f>
        <v>7.0200000000000002E-3</v>
      </c>
      <c r="S254" s="170">
        <v>0</v>
      </c>
      <c r="T254" s="171">
        <f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72" t="s">
        <v>237</v>
      </c>
      <c r="AT254" s="172" t="s">
        <v>162</v>
      </c>
      <c r="AU254" s="172" t="s">
        <v>81</v>
      </c>
      <c r="AY254" s="16" t="s">
        <v>160</v>
      </c>
      <c r="BE254" s="173">
        <f>IF(N254="základná",J254,0)</f>
        <v>0</v>
      </c>
      <c r="BF254" s="173">
        <f>IF(N254="znížená",J254,0)</f>
        <v>0</v>
      </c>
      <c r="BG254" s="173">
        <f>IF(N254="zákl. prenesená",J254,0)</f>
        <v>0</v>
      </c>
      <c r="BH254" s="173">
        <f>IF(N254="zníž. prenesená",J254,0)</f>
        <v>0</v>
      </c>
      <c r="BI254" s="173">
        <f>IF(N254="nulová",J254,0)</f>
        <v>0</v>
      </c>
      <c r="BJ254" s="16" t="s">
        <v>81</v>
      </c>
      <c r="BK254" s="173">
        <f>ROUND(I254*H254,2)</f>
        <v>0</v>
      </c>
      <c r="BL254" s="16" t="s">
        <v>237</v>
      </c>
      <c r="BM254" s="172" t="s">
        <v>401</v>
      </c>
    </row>
    <row r="255" spans="1:65" s="13" customFormat="1" x14ac:dyDescent="0.2">
      <c r="B255" s="174"/>
      <c r="D255" s="175" t="s">
        <v>168</v>
      </c>
      <c r="E255" s="176" t="s">
        <v>1</v>
      </c>
      <c r="F255" s="177" t="s">
        <v>402</v>
      </c>
      <c r="H255" s="178">
        <v>6</v>
      </c>
      <c r="I255" s="179"/>
      <c r="L255" s="174"/>
      <c r="M255" s="180"/>
      <c r="N255" s="181"/>
      <c r="O255" s="181"/>
      <c r="P255" s="181"/>
      <c r="Q255" s="181"/>
      <c r="R255" s="181"/>
      <c r="S255" s="181"/>
      <c r="T255" s="182"/>
      <c r="AT255" s="176" t="s">
        <v>168</v>
      </c>
      <c r="AU255" s="176" t="s">
        <v>81</v>
      </c>
      <c r="AV255" s="13" t="s">
        <v>81</v>
      </c>
      <c r="AW255" s="13" t="s">
        <v>29</v>
      </c>
      <c r="AX255" s="13" t="s">
        <v>77</v>
      </c>
      <c r="AY255" s="176" t="s">
        <v>160</v>
      </c>
    </row>
    <row r="256" spans="1:65" s="2" customFormat="1" ht="21.75" customHeight="1" x14ac:dyDescent="0.2">
      <c r="A256" s="31"/>
      <c r="B256" s="125"/>
      <c r="C256" s="160" t="s">
        <v>403</v>
      </c>
      <c r="D256" s="160" t="s">
        <v>162</v>
      </c>
      <c r="E256" s="161" t="s">
        <v>404</v>
      </c>
      <c r="F256" s="162" t="s">
        <v>405</v>
      </c>
      <c r="G256" s="163" t="s">
        <v>176</v>
      </c>
      <c r="H256" s="164">
        <v>3.6</v>
      </c>
      <c r="I256" s="165"/>
      <c r="J256" s="166">
        <f>ROUND(I256*H256,2)</f>
        <v>0</v>
      </c>
      <c r="K256" s="167"/>
      <c r="L256" s="32"/>
      <c r="M256" s="168" t="s">
        <v>1</v>
      </c>
      <c r="N256" s="169" t="s">
        <v>38</v>
      </c>
      <c r="O256" s="60"/>
      <c r="P256" s="170">
        <f>O256*H256</f>
        <v>0</v>
      </c>
      <c r="Q256" s="170">
        <v>1.7600000000000001E-3</v>
      </c>
      <c r="R256" s="170">
        <f>Q256*H256</f>
        <v>6.3360000000000005E-3</v>
      </c>
      <c r="S256" s="170">
        <v>0</v>
      </c>
      <c r="T256" s="171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72" t="s">
        <v>237</v>
      </c>
      <c r="AT256" s="172" t="s">
        <v>162</v>
      </c>
      <c r="AU256" s="172" t="s">
        <v>81</v>
      </c>
      <c r="AY256" s="16" t="s">
        <v>160</v>
      </c>
      <c r="BE256" s="173">
        <f>IF(N256="základná",J256,0)</f>
        <v>0</v>
      </c>
      <c r="BF256" s="173">
        <f>IF(N256="znížená",J256,0)</f>
        <v>0</v>
      </c>
      <c r="BG256" s="173">
        <f>IF(N256="zákl. prenesená",J256,0)</f>
        <v>0</v>
      </c>
      <c r="BH256" s="173">
        <f>IF(N256="zníž. prenesená",J256,0)</f>
        <v>0</v>
      </c>
      <c r="BI256" s="173">
        <f>IF(N256="nulová",J256,0)</f>
        <v>0</v>
      </c>
      <c r="BJ256" s="16" t="s">
        <v>81</v>
      </c>
      <c r="BK256" s="173">
        <f>ROUND(I256*H256,2)</f>
        <v>0</v>
      </c>
      <c r="BL256" s="16" t="s">
        <v>237</v>
      </c>
      <c r="BM256" s="172" t="s">
        <v>406</v>
      </c>
    </row>
    <row r="257" spans="1:65" s="2" customFormat="1" ht="24.15" customHeight="1" x14ac:dyDescent="0.2">
      <c r="A257" s="31"/>
      <c r="B257" s="125"/>
      <c r="C257" s="160" t="s">
        <v>407</v>
      </c>
      <c r="D257" s="160" t="s">
        <v>162</v>
      </c>
      <c r="E257" s="161" t="s">
        <v>408</v>
      </c>
      <c r="F257" s="162" t="s">
        <v>409</v>
      </c>
      <c r="G257" s="163" t="s">
        <v>176</v>
      </c>
      <c r="H257" s="164">
        <v>5</v>
      </c>
      <c r="I257" s="165"/>
      <c r="J257" s="166">
        <f>ROUND(I257*H257,2)</f>
        <v>0</v>
      </c>
      <c r="K257" s="167"/>
      <c r="L257" s="32"/>
      <c r="M257" s="168" t="s">
        <v>1</v>
      </c>
      <c r="N257" s="169" t="s">
        <v>38</v>
      </c>
      <c r="O257" s="60"/>
      <c r="P257" s="170">
        <f>O257*H257</f>
        <v>0</v>
      </c>
      <c r="Q257" s="170">
        <v>0</v>
      </c>
      <c r="R257" s="170">
        <f>Q257*H257</f>
        <v>0</v>
      </c>
      <c r="S257" s="170">
        <v>1.56E-3</v>
      </c>
      <c r="T257" s="171">
        <f>S257*H257</f>
        <v>7.7999999999999996E-3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72" t="s">
        <v>237</v>
      </c>
      <c r="AT257" s="172" t="s">
        <v>162</v>
      </c>
      <c r="AU257" s="172" t="s">
        <v>81</v>
      </c>
      <c r="AY257" s="16" t="s">
        <v>160</v>
      </c>
      <c r="BE257" s="173">
        <f>IF(N257="základná",J257,0)</f>
        <v>0</v>
      </c>
      <c r="BF257" s="173">
        <f>IF(N257="znížená",J257,0)</f>
        <v>0</v>
      </c>
      <c r="BG257" s="173">
        <f>IF(N257="zákl. prenesená",J257,0)</f>
        <v>0</v>
      </c>
      <c r="BH257" s="173">
        <f>IF(N257="zníž. prenesená",J257,0)</f>
        <v>0</v>
      </c>
      <c r="BI257" s="173">
        <f>IF(N257="nulová",J257,0)</f>
        <v>0</v>
      </c>
      <c r="BJ257" s="16" t="s">
        <v>81</v>
      </c>
      <c r="BK257" s="173">
        <f>ROUND(I257*H257,2)</f>
        <v>0</v>
      </c>
      <c r="BL257" s="16" t="s">
        <v>237</v>
      </c>
      <c r="BM257" s="172" t="s">
        <v>410</v>
      </c>
    </row>
    <row r="258" spans="1:65" s="2" customFormat="1" ht="33" customHeight="1" x14ac:dyDescent="0.2">
      <c r="A258" s="31"/>
      <c r="B258" s="125"/>
      <c r="C258" s="160" t="s">
        <v>411</v>
      </c>
      <c r="D258" s="160" t="s">
        <v>162</v>
      </c>
      <c r="E258" s="161" t="s">
        <v>412</v>
      </c>
      <c r="F258" s="162" t="s">
        <v>413</v>
      </c>
      <c r="G258" s="163" t="s">
        <v>176</v>
      </c>
      <c r="H258" s="164">
        <v>1</v>
      </c>
      <c r="I258" s="165"/>
      <c r="J258" s="166">
        <f>ROUND(I258*H258,2)</f>
        <v>0</v>
      </c>
      <c r="K258" s="167"/>
      <c r="L258" s="32"/>
      <c r="M258" s="168" t="s">
        <v>1</v>
      </c>
      <c r="N258" s="169" t="s">
        <v>38</v>
      </c>
      <c r="O258" s="60"/>
      <c r="P258" s="170">
        <f>O258*H258</f>
        <v>0</v>
      </c>
      <c r="Q258" s="170">
        <v>0</v>
      </c>
      <c r="R258" s="170">
        <f>Q258*H258</f>
        <v>0</v>
      </c>
      <c r="S258" s="170">
        <v>1.98E-3</v>
      </c>
      <c r="T258" s="171">
        <f>S258*H258</f>
        <v>1.98E-3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72" t="s">
        <v>237</v>
      </c>
      <c r="AT258" s="172" t="s">
        <v>162</v>
      </c>
      <c r="AU258" s="172" t="s">
        <v>81</v>
      </c>
      <c r="AY258" s="16" t="s">
        <v>160</v>
      </c>
      <c r="BE258" s="173">
        <f>IF(N258="základná",J258,0)</f>
        <v>0</v>
      </c>
      <c r="BF258" s="173">
        <f>IF(N258="znížená",J258,0)</f>
        <v>0</v>
      </c>
      <c r="BG258" s="173">
        <f>IF(N258="zákl. prenesená",J258,0)</f>
        <v>0</v>
      </c>
      <c r="BH258" s="173">
        <f>IF(N258="zníž. prenesená",J258,0)</f>
        <v>0</v>
      </c>
      <c r="BI258" s="173">
        <f>IF(N258="nulová",J258,0)</f>
        <v>0</v>
      </c>
      <c r="BJ258" s="16" t="s">
        <v>81</v>
      </c>
      <c r="BK258" s="173">
        <f>ROUND(I258*H258,2)</f>
        <v>0</v>
      </c>
      <c r="BL258" s="16" t="s">
        <v>237</v>
      </c>
      <c r="BM258" s="172" t="s">
        <v>414</v>
      </c>
    </row>
    <row r="259" spans="1:65" s="2" customFormat="1" ht="24.15" customHeight="1" x14ac:dyDescent="0.2">
      <c r="A259" s="31"/>
      <c r="B259" s="125"/>
      <c r="C259" s="160" t="s">
        <v>415</v>
      </c>
      <c r="D259" s="160" t="s">
        <v>162</v>
      </c>
      <c r="E259" s="161" t="s">
        <v>416</v>
      </c>
      <c r="F259" s="162" t="s">
        <v>417</v>
      </c>
      <c r="G259" s="163" t="s">
        <v>165</v>
      </c>
      <c r="H259" s="164">
        <v>2</v>
      </c>
      <c r="I259" s="165"/>
      <c r="J259" s="166">
        <f>ROUND(I259*H259,2)</f>
        <v>0</v>
      </c>
      <c r="K259" s="167"/>
      <c r="L259" s="32"/>
      <c r="M259" s="168" t="s">
        <v>1</v>
      </c>
      <c r="N259" s="169" t="s">
        <v>38</v>
      </c>
      <c r="O259" s="60"/>
      <c r="P259" s="170">
        <f>O259*H259</f>
        <v>0</v>
      </c>
      <c r="Q259" s="170">
        <v>0</v>
      </c>
      <c r="R259" s="170">
        <f>Q259*H259</f>
        <v>0</v>
      </c>
      <c r="S259" s="170">
        <v>0</v>
      </c>
      <c r="T259" s="171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72" t="s">
        <v>237</v>
      </c>
      <c r="AT259" s="172" t="s">
        <v>162</v>
      </c>
      <c r="AU259" s="172" t="s">
        <v>81</v>
      </c>
      <c r="AY259" s="16" t="s">
        <v>160</v>
      </c>
      <c r="BE259" s="173">
        <f>IF(N259="základná",J259,0)</f>
        <v>0</v>
      </c>
      <c r="BF259" s="173">
        <f>IF(N259="znížená",J259,0)</f>
        <v>0</v>
      </c>
      <c r="BG259" s="173">
        <f>IF(N259="zákl. prenesená",J259,0)</f>
        <v>0</v>
      </c>
      <c r="BH259" s="173">
        <f>IF(N259="zníž. prenesená",J259,0)</f>
        <v>0</v>
      </c>
      <c r="BI259" s="173">
        <f>IF(N259="nulová",J259,0)</f>
        <v>0</v>
      </c>
      <c r="BJ259" s="16" t="s">
        <v>81</v>
      </c>
      <c r="BK259" s="173">
        <f>ROUND(I259*H259,2)</f>
        <v>0</v>
      </c>
      <c r="BL259" s="16" t="s">
        <v>237</v>
      </c>
      <c r="BM259" s="172" t="s">
        <v>418</v>
      </c>
    </row>
    <row r="260" spans="1:65" s="13" customFormat="1" x14ac:dyDescent="0.2">
      <c r="B260" s="174"/>
      <c r="D260" s="175" t="s">
        <v>168</v>
      </c>
      <c r="E260" s="176" t="s">
        <v>1</v>
      </c>
      <c r="F260" s="177" t="s">
        <v>419</v>
      </c>
      <c r="H260" s="178">
        <v>2</v>
      </c>
      <c r="I260" s="179"/>
      <c r="L260" s="174"/>
      <c r="M260" s="180"/>
      <c r="N260" s="181"/>
      <c r="O260" s="181"/>
      <c r="P260" s="181"/>
      <c r="Q260" s="181"/>
      <c r="R260" s="181"/>
      <c r="S260" s="181"/>
      <c r="T260" s="182"/>
      <c r="AT260" s="176" t="s">
        <v>168</v>
      </c>
      <c r="AU260" s="176" t="s">
        <v>81</v>
      </c>
      <c r="AV260" s="13" t="s">
        <v>81</v>
      </c>
      <c r="AW260" s="13" t="s">
        <v>29</v>
      </c>
      <c r="AX260" s="13" t="s">
        <v>77</v>
      </c>
      <c r="AY260" s="176" t="s">
        <v>160</v>
      </c>
    </row>
    <row r="261" spans="1:65" s="2" customFormat="1" ht="24.15" customHeight="1" x14ac:dyDescent="0.2">
      <c r="A261" s="31"/>
      <c r="B261" s="125"/>
      <c r="C261" s="160" t="s">
        <v>420</v>
      </c>
      <c r="D261" s="160" t="s">
        <v>162</v>
      </c>
      <c r="E261" s="161" t="s">
        <v>421</v>
      </c>
      <c r="F261" s="162" t="s">
        <v>422</v>
      </c>
      <c r="G261" s="163" t="s">
        <v>165</v>
      </c>
      <c r="H261" s="164">
        <v>3</v>
      </c>
      <c r="I261" s="165"/>
      <c r="J261" s="166">
        <f>ROUND(I261*H261,2)</f>
        <v>0</v>
      </c>
      <c r="K261" s="167"/>
      <c r="L261" s="32"/>
      <c r="M261" s="168" t="s">
        <v>1</v>
      </c>
      <c r="N261" s="169" t="s">
        <v>38</v>
      </c>
      <c r="O261" s="60"/>
      <c r="P261" s="170">
        <f>O261*H261</f>
        <v>0</v>
      </c>
      <c r="Q261" s="170">
        <v>0</v>
      </c>
      <c r="R261" s="170">
        <f>Q261*H261</f>
        <v>0</v>
      </c>
      <c r="S261" s="170">
        <v>0</v>
      </c>
      <c r="T261" s="171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72" t="s">
        <v>237</v>
      </c>
      <c r="AT261" s="172" t="s">
        <v>162</v>
      </c>
      <c r="AU261" s="172" t="s">
        <v>81</v>
      </c>
      <c r="AY261" s="16" t="s">
        <v>160</v>
      </c>
      <c r="BE261" s="173">
        <f>IF(N261="základná",J261,0)</f>
        <v>0</v>
      </c>
      <c r="BF261" s="173">
        <f>IF(N261="znížená",J261,0)</f>
        <v>0</v>
      </c>
      <c r="BG261" s="173">
        <f>IF(N261="zákl. prenesená",J261,0)</f>
        <v>0</v>
      </c>
      <c r="BH261" s="173">
        <f>IF(N261="zníž. prenesená",J261,0)</f>
        <v>0</v>
      </c>
      <c r="BI261" s="173">
        <f>IF(N261="nulová",J261,0)</f>
        <v>0</v>
      </c>
      <c r="BJ261" s="16" t="s">
        <v>81</v>
      </c>
      <c r="BK261" s="173">
        <f>ROUND(I261*H261,2)</f>
        <v>0</v>
      </c>
      <c r="BL261" s="16" t="s">
        <v>237</v>
      </c>
      <c r="BM261" s="172" t="s">
        <v>423</v>
      </c>
    </row>
    <row r="262" spans="1:65" s="13" customFormat="1" x14ac:dyDescent="0.2">
      <c r="B262" s="174"/>
      <c r="D262" s="175" t="s">
        <v>168</v>
      </c>
      <c r="E262" s="176" t="s">
        <v>1</v>
      </c>
      <c r="F262" s="177" t="s">
        <v>109</v>
      </c>
      <c r="H262" s="178">
        <v>3</v>
      </c>
      <c r="I262" s="179"/>
      <c r="L262" s="174"/>
      <c r="M262" s="180"/>
      <c r="N262" s="181"/>
      <c r="O262" s="181"/>
      <c r="P262" s="181"/>
      <c r="Q262" s="181"/>
      <c r="R262" s="181"/>
      <c r="S262" s="181"/>
      <c r="T262" s="182"/>
      <c r="AT262" s="176" t="s">
        <v>168</v>
      </c>
      <c r="AU262" s="176" t="s">
        <v>81</v>
      </c>
      <c r="AV262" s="13" t="s">
        <v>81</v>
      </c>
      <c r="AW262" s="13" t="s">
        <v>29</v>
      </c>
      <c r="AX262" s="13" t="s">
        <v>77</v>
      </c>
      <c r="AY262" s="176" t="s">
        <v>160</v>
      </c>
    </row>
    <row r="263" spans="1:65" s="2" customFormat="1" ht="24.15" customHeight="1" x14ac:dyDescent="0.2">
      <c r="A263" s="31"/>
      <c r="B263" s="125"/>
      <c r="C263" s="160" t="s">
        <v>424</v>
      </c>
      <c r="D263" s="160" t="s">
        <v>162</v>
      </c>
      <c r="E263" s="161" t="s">
        <v>425</v>
      </c>
      <c r="F263" s="162" t="s">
        <v>426</v>
      </c>
      <c r="G263" s="163" t="s">
        <v>165</v>
      </c>
      <c r="H263" s="164">
        <v>2</v>
      </c>
      <c r="I263" s="165"/>
      <c r="J263" s="166">
        <f>ROUND(I263*H263,2)</f>
        <v>0</v>
      </c>
      <c r="K263" s="167"/>
      <c r="L263" s="32"/>
      <c r="M263" s="168" t="s">
        <v>1</v>
      </c>
      <c r="N263" s="169" t="s">
        <v>38</v>
      </c>
      <c r="O263" s="60"/>
      <c r="P263" s="170">
        <f>O263*H263</f>
        <v>0</v>
      </c>
      <c r="Q263" s="170">
        <v>0</v>
      </c>
      <c r="R263" s="170">
        <f>Q263*H263</f>
        <v>0</v>
      </c>
      <c r="S263" s="170">
        <v>2.7560000000000001E-2</v>
      </c>
      <c r="T263" s="171">
        <f>S263*H263</f>
        <v>5.5120000000000002E-2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72" t="s">
        <v>237</v>
      </c>
      <c r="AT263" s="172" t="s">
        <v>162</v>
      </c>
      <c r="AU263" s="172" t="s">
        <v>81</v>
      </c>
      <c r="AY263" s="16" t="s">
        <v>160</v>
      </c>
      <c r="BE263" s="173">
        <f>IF(N263="základná",J263,0)</f>
        <v>0</v>
      </c>
      <c r="BF263" s="173">
        <f>IF(N263="znížená",J263,0)</f>
        <v>0</v>
      </c>
      <c r="BG263" s="173">
        <f>IF(N263="zákl. prenesená",J263,0)</f>
        <v>0</v>
      </c>
      <c r="BH263" s="173">
        <f>IF(N263="zníž. prenesená",J263,0)</f>
        <v>0</v>
      </c>
      <c r="BI263" s="173">
        <f>IF(N263="nulová",J263,0)</f>
        <v>0</v>
      </c>
      <c r="BJ263" s="16" t="s">
        <v>81</v>
      </c>
      <c r="BK263" s="173">
        <f>ROUND(I263*H263,2)</f>
        <v>0</v>
      </c>
      <c r="BL263" s="16" t="s">
        <v>237</v>
      </c>
      <c r="BM263" s="172" t="s">
        <v>427</v>
      </c>
    </row>
    <row r="264" spans="1:65" s="2" customFormat="1" ht="24.15" customHeight="1" x14ac:dyDescent="0.2">
      <c r="A264" s="31"/>
      <c r="B264" s="125"/>
      <c r="C264" s="160" t="s">
        <v>428</v>
      </c>
      <c r="D264" s="160" t="s">
        <v>162</v>
      </c>
      <c r="E264" s="161" t="s">
        <v>429</v>
      </c>
      <c r="F264" s="162" t="s">
        <v>430</v>
      </c>
      <c r="G264" s="163" t="s">
        <v>176</v>
      </c>
      <c r="H264" s="164">
        <v>9.6</v>
      </c>
      <c r="I264" s="165"/>
      <c r="J264" s="166">
        <f>ROUND(I264*H264,2)</f>
        <v>0</v>
      </c>
      <c r="K264" s="167"/>
      <c r="L264" s="32"/>
      <c r="M264" s="168" t="s">
        <v>1</v>
      </c>
      <c r="N264" s="169" t="s">
        <v>38</v>
      </c>
      <c r="O264" s="60"/>
      <c r="P264" s="170">
        <f>O264*H264</f>
        <v>0</v>
      </c>
      <c r="Q264" s="170">
        <v>0</v>
      </c>
      <c r="R264" s="170">
        <f>Q264*H264</f>
        <v>0</v>
      </c>
      <c r="S264" s="170">
        <v>0</v>
      </c>
      <c r="T264" s="171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72" t="s">
        <v>237</v>
      </c>
      <c r="AT264" s="172" t="s">
        <v>162</v>
      </c>
      <c r="AU264" s="172" t="s">
        <v>81</v>
      </c>
      <c r="AY264" s="16" t="s">
        <v>160</v>
      </c>
      <c r="BE264" s="173">
        <f>IF(N264="základná",J264,0)</f>
        <v>0</v>
      </c>
      <c r="BF264" s="173">
        <f>IF(N264="znížená",J264,0)</f>
        <v>0</v>
      </c>
      <c r="BG264" s="173">
        <f>IF(N264="zákl. prenesená",J264,0)</f>
        <v>0</v>
      </c>
      <c r="BH264" s="173">
        <f>IF(N264="zníž. prenesená",J264,0)</f>
        <v>0</v>
      </c>
      <c r="BI264" s="173">
        <f>IF(N264="nulová",J264,0)</f>
        <v>0</v>
      </c>
      <c r="BJ264" s="16" t="s">
        <v>81</v>
      </c>
      <c r="BK264" s="173">
        <f>ROUND(I264*H264,2)</f>
        <v>0</v>
      </c>
      <c r="BL264" s="16" t="s">
        <v>237</v>
      </c>
      <c r="BM264" s="172" t="s">
        <v>431</v>
      </c>
    </row>
    <row r="265" spans="1:65" s="13" customFormat="1" x14ac:dyDescent="0.2">
      <c r="B265" s="174"/>
      <c r="D265" s="175" t="s">
        <v>168</v>
      </c>
      <c r="E265" s="176" t="s">
        <v>1</v>
      </c>
      <c r="F265" s="177" t="s">
        <v>432</v>
      </c>
      <c r="H265" s="178">
        <v>9.6</v>
      </c>
      <c r="I265" s="179"/>
      <c r="L265" s="174"/>
      <c r="M265" s="180"/>
      <c r="N265" s="181"/>
      <c r="O265" s="181"/>
      <c r="P265" s="181"/>
      <c r="Q265" s="181"/>
      <c r="R265" s="181"/>
      <c r="S265" s="181"/>
      <c r="T265" s="182"/>
      <c r="AT265" s="176" t="s">
        <v>168</v>
      </c>
      <c r="AU265" s="176" t="s">
        <v>81</v>
      </c>
      <c r="AV265" s="13" t="s">
        <v>81</v>
      </c>
      <c r="AW265" s="13" t="s">
        <v>29</v>
      </c>
      <c r="AX265" s="13" t="s">
        <v>77</v>
      </c>
      <c r="AY265" s="176" t="s">
        <v>160</v>
      </c>
    </row>
    <row r="266" spans="1:65" s="2" customFormat="1" ht="24.15" customHeight="1" x14ac:dyDescent="0.2">
      <c r="A266" s="31"/>
      <c r="B266" s="125"/>
      <c r="C266" s="160" t="s">
        <v>433</v>
      </c>
      <c r="D266" s="160" t="s">
        <v>162</v>
      </c>
      <c r="E266" s="161" t="s">
        <v>434</v>
      </c>
      <c r="F266" s="162" t="s">
        <v>435</v>
      </c>
      <c r="G266" s="163" t="s">
        <v>386</v>
      </c>
      <c r="H266" s="202"/>
      <c r="I266" s="165"/>
      <c r="J266" s="166">
        <f>ROUND(I266*H266,2)</f>
        <v>0</v>
      </c>
      <c r="K266" s="167"/>
      <c r="L266" s="32"/>
      <c r="M266" s="168" t="s">
        <v>1</v>
      </c>
      <c r="N266" s="169" t="s">
        <v>38</v>
      </c>
      <c r="O266" s="60"/>
      <c r="P266" s="170">
        <f>O266*H266</f>
        <v>0</v>
      </c>
      <c r="Q266" s="170">
        <v>0</v>
      </c>
      <c r="R266" s="170">
        <f>Q266*H266</f>
        <v>0</v>
      </c>
      <c r="S266" s="170">
        <v>0</v>
      </c>
      <c r="T266" s="171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72" t="s">
        <v>237</v>
      </c>
      <c r="AT266" s="172" t="s">
        <v>162</v>
      </c>
      <c r="AU266" s="172" t="s">
        <v>81</v>
      </c>
      <c r="AY266" s="16" t="s">
        <v>160</v>
      </c>
      <c r="BE266" s="173">
        <f>IF(N266="základná",J266,0)</f>
        <v>0</v>
      </c>
      <c r="BF266" s="173">
        <f>IF(N266="znížená",J266,0)</f>
        <v>0</v>
      </c>
      <c r="BG266" s="173">
        <f>IF(N266="zákl. prenesená",J266,0)</f>
        <v>0</v>
      </c>
      <c r="BH266" s="173">
        <f>IF(N266="zníž. prenesená",J266,0)</f>
        <v>0</v>
      </c>
      <c r="BI266" s="173">
        <f>IF(N266="nulová",J266,0)</f>
        <v>0</v>
      </c>
      <c r="BJ266" s="16" t="s">
        <v>81</v>
      </c>
      <c r="BK266" s="173">
        <f>ROUND(I266*H266,2)</f>
        <v>0</v>
      </c>
      <c r="BL266" s="16" t="s">
        <v>237</v>
      </c>
      <c r="BM266" s="172" t="s">
        <v>436</v>
      </c>
    </row>
    <row r="267" spans="1:65" s="12" customFormat="1" ht="22.8" customHeight="1" x14ac:dyDescent="0.25">
      <c r="B267" s="147"/>
      <c r="D267" s="148" t="s">
        <v>71</v>
      </c>
      <c r="E267" s="158" t="s">
        <v>437</v>
      </c>
      <c r="F267" s="158" t="s">
        <v>438</v>
      </c>
      <c r="I267" s="150"/>
      <c r="J267" s="159">
        <f>BK267</f>
        <v>0</v>
      </c>
      <c r="L267" s="147"/>
      <c r="M267" s="152"/>
      <c r="N267" s="153"/>
      <c r="O267" s="153"/>
      <c r="P267" s="154">
        <f>SUM(P268:P294)</f>
        <v>0</v>
      </c>
      <c r="Q267" s="153"/>
      <c r="R267" s="154">
        <f>SUM(R268:R294)</f>
        <v>2.0989999999999998E-2</v>
      </c>
      <c r="S267" s="153"/>
      <c r="T267" s="155">
        <f>SUM(T268:T294)</f>
        <v>3.1949999999999999E-2</v>
      </c>
      <c r="AR267" s="148" t="s">
        <v>81</v>
      </c>
      <c r="AT267" s="156" t="s">
        <v>71</v>
      </c>
      <c r="AU267" s="156" t="s">
        <v>77</v>
      </c>
      <c r="AY267" s="148" t="s">
        <v>160</v>
      </c>
      <c r="BK267" s="157">
        <f>SUM(BK268:BK294)</f>
        <v>0</v>
      </c>
    </row>
    <row r="268" spans="1:65" s="2" customFormat="1" ht="24.15" customHeight="1" x14ac:dyDescent="0.2">
      <c r="A268" s="31"/>
      <c r="B268" s="125"/>
      <c r="C268" s="160" t="s">
        <v>439</v>
      </c>
      <c r="D268" s="160" t="s">
        <v>162</v>
      </c>
      <c r="E268" s="161" t="s">
        <v>440</v>
      </c>
      <c r="F268" s="162" t="s">
        <v>441</v>
      </c>
      <c r="G268" s="163" t="s">
        <v>176</v>
      </c>
      <c r="H268" s="164">
        <v>15</v>
      </c>
      <c r="I268" s="165"/>
      <c r="J268" s="166">
        <f>ROUND(I268*H268,2)</f>
        <v>0</v>
      </c>
      <c r="K268" s="167"/>
      <c r="L268" s="32"/>
      <c r="M268" s="168" t="s">
        <v>1</v>
      </c>
      <c r="N268" s="169" t="s">
        <v>38</v>
      </c>
      <c r="O268" s="60"/>
      <c r="P268" s="170">
        <f>O268*H268</f>
        <v>0</v>
      </c>
      <c r="Q268" s="170">
        <v>0</v>
      </c>
      <c r="R268" s="170">
        <f>Q268*H268</f>
        <v>0</v>
      </c>
      <c r="S268" s="170">
        <v>2.1299999999999999E-3</v>
      </c>
      <c r="T268" s="171">
        <f>S268*H268</f>
        <v>3.1949999999999999E-2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72" t="s">
        <v>237</v>
      </c>
      <c r="AT268" s="172" t="s">
        <v>162</v>
      </c>
      <c r="AU268" s="172" t="s">
        <v>81</v>
      </c>
      <c r="AY268" s="16" t="s">
        <v>160</v>
      </c>
      <c r="BE268" s="173">
        <f>IF(N268="základná",J268,0)</f>
        <v>0</v>
      </c>
      <c r="BF268" s="173">
        <f>IF(N268="znížená",J268,0)</f>
        <v>0</v>
      </c>
      <c r="BG268" s="173">
        <f>IF(N268="zákl. prenesená",J268,0)</f>
        <v>0</v>
      </c>
      <c r="BH268" s="173">
        <f>IF(N268="zníž. prenesená",J268,0)</f>
        <v>0</v>
      </c>
      <c r="BI268" s="173">
        <f>IF(N268="nulová",J268,0)</f>
        <v>0</v>
      </c>
      <c r="BJ268" s="16" t="s">
        <v>81</v>
      </c>
      <c r="BK268" s="173">
        <f>ROUND(I268*H268,2)</f>
        <v>0</v>
      </c>
      <c r="BL268" s="16" t="s">
        <v>237</v>
      </c>
      <c r="BM268" s="172" t="s">
        <v>442</v>
      </c>
    </row>
    <row r="269" spans="1:65" s="13" customFormat="1" x14ac:dyDescent="0.2">
      <c r="B269" s="174"/>
      <c r="D269" s="175" t="s">
        <v>168</v>
      </c>
      <c r="E269" s="176" t="s">
        <v>1</v>
      </c>
      <c r="F269" s="177" t="s">
        <v>233</v>
      </c>
      <c r="H269" s="178">
        <v>15</v>
      </c>
      <c r="I269" s="179"/>
      <c r="L269" s="174"/>
      <c r="M269" s="180"/>
      <c r="N269" s="181"/>
      <c r="O269" s="181"/>
      <c r="P269" s="181"/>
      <c r="Q269" s="181"/>
      <c r="R269" s="181"/>
      <c r="S269" s="181"/>
      <c r="T269" s="182"/>
      <c r="AT269" s="176" t="s">
        <v>168</v>
      </c>
      <c r="AU269" s="176" t="s">
        <v>81</v>
      </c>
      <c r="AV269" s="13" t="s">
        <v>81</v>
      </c>
      <c r="AW269" s="13" t="s">
        <v>29</v>
      </c>
      <c r="AX269" s="13" t="s">
        <v>77</v>
      </c>
      <c r="AY269" s="176" t="s">
        <v>160</v>
      </c>
    </row>
    <row r="270" spans="1:65" s="2" customFormat="1" ht="24.15" customHeight="1" x14ac:dyDescent="0.2">
      <c r="A270" s="31"/>
      <c r="B270" s="125"/>
      <c r="C270" s="160" t="s">
        <v>443</v>
      </c>
      <c r="D270" s="160" t="s">
        <v>162</v>
      </c>
      <c r="E270" s="161" t="s">
        <v>444</v>
      </c>
      <c r="F270" s="162" t="s">
        <v>445</v>
      </c>
      <c r="G270" s="163" t="s">
        <v>165</v>
      </c>
      <c r="H270" s="164">
        <v>2</v>
      </c>
      <c r="I270" s="165"/>
      <c r="J270" s="166">
        <f>ROUND(I270*H270,2)</f>
        <v>0</v>
      </c>
      <c r="K270" s="167"/>
      <c r="L270" s="32"/>
      <c r="M270" s="168" t="s">
        <v>1</v>
      </c>
      <c r="N270" s="169" t="s">
        <v>38</v>
      </c>
      <c r="O270" s="60"/>
      <c r="P270" s="170">
        <f>O270*H270</f>
        <v>0</v>
      </c>
      <c r="Q270" s="170">
        <v>3.32E-3</v>
      </c>
      <c r="R270" s="170">
        <f>Q270*H270</f>
        <v>6.6400000000000001E-3</v>
      </c>
      <c r="S270" s="170">
        <v>0</v>
      </c>
      <c r="T270" s="171">
        <f>S270*H270</f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72" t="s">
        <v>237</v>
      </c>
      <c r="AT270" s="172" t="s">
        <v>162</v>
      </c>
      <c r="AU270" s="172" t="s">
        <v>81</v>
      </c>
      <c r="AY270" s="16" t="s">
        <v>160</v>
      </c>
      <c r="BE270" s="173">
        <f>IF(N270="základná",J270,0)</f>
        <v>0</v>
      </c>
      <c r="BF270" s="173">
        <f>IF(N270="znížená",J270,0)</f>
        <v>0</v>
      </c>
      <c r="BG270" s="173">
        <f>IF(N270="zákl. prenesená",J270,0)</f>
        <v>0</v>
      </c>
      <c r="BH270" s="173">
        <f>IF(N270="zníž. prenesená",J270,0)</f>
        <v>0</v>
      </c>
      <c r="BI270" s="173">
        <f>IF(N270="nulová",J270,0)</f>
        <v>0</v>
      </c>
      <c r="BJ270" s="16" t="s">
        <v>81</v>
      </c>
      <c r="BK270" s="173">
        <f>ROUND(I270*H270,2)</f>
        <v>0</v>
      </c>
      <c r="BL270" s="16" t="s">
        <v>237</v>
      </c>
      <c r="BM270" s="172" t="s">
        <v>446</v>
      </c>
    </row>
    <row r="271" spans="1:65" s="2" customFormat="1" ht="16.5" customHeight="1" x14ac:dyDescent="0.2">
      <c r="A271" s="31"/>
      <c r="B271" s="125"/>
      <c r="C271" s="160" t="s">
        <v>447</v>
      </c>
      <c r="D271" s="160" t="s">
        <v>162</v>
      </c>
      <c r="E271" s="161" t="s">
        <v>448</v>
      </c>
      <c r="F271" s="162" t="s">
        <v>449</v>
      </c>
      <c r="G271" s="163" t="s">
        <v>176</v>
      </c>
      <c r="H271" s="164">
        <v>24</v>
      </c>
      <c r="I271" s="165"/>
      <c r="J271" s="166">
        <f>ROUND(I271*H271,2)</f>
        <v>0</v>
      </c>
      <c r="K271" s="167"/>
      <c r="L271" s="32"/>
      <c r="M271" s="168" t="s">
        <v>1</v>
      </c>
      <c r="N271" s="169" t="s">
        <v>38</v>
      </c>
      <c r="O271" s="60"/>
      <c r="P271" s="170">
        <f>O271*H271</f>
        <v>0</v>
      </c>
      <c r="Q271" s="170">
        <v>2.9E-4</v>
      </c>
      <c r="R271" s="170">
        <f>Q271*H271</f>
        <v>6.96E-3</v>
      </c>
      <c r="S271" s="170">
        <v>0</v>
      </c>
      <c r="T271" s="171">
        <f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72" t="s">
        <v>237</v>
      </c>
      <c r="AT271" s="172" t="s">
        <v>162</v>
      </c>
      <c r="AU271" s="172" t="s">
        <v>81</v>
      </c>
      <c r="AY271" s="16" t="s">
        <v>160</v>
      </c>
      <c r="BE271" s="173">
        <f>IF(N271="základná",J271,0)</f>
        <v>0</v>
      </c>
      <c r="BF271" s="173">
        <f>IF(N271="znížená",J271,0)</f>
        <v>0</v>
      </c>
      <c r="BG271" s="173">
        <f>IF(N271="zákl. prenesená",J271,0)</f>
        <v>0</v>
      </c>
      <c r="BH271" s="173">
        <f>IF(N271="zníž. prenesená",J271,0)</f>
        <v>0</v>
      </c>
      <c r="BI271" s="173">
        <f>IF(N271="nulová",J271,0)</f>
        <v>0</v>
      </c>
      <c r="BJ271" s="16" t="s">
        <v>81</v>
      </c>
      <c r="BK271" s="173">
        <f>ROUND(I271*H271,2)</f>
        <v>0</v>
      </c>
      <c r="BL271" s="16" t="s">
        <v>237</v>
      </c>
      <c r="BM271" s="172" t="s">
        <v>450</v>
      </c>
    </row>
    <row r="272" spans="1:65" s="13" customFormat="1" x14ac:dyDescent="0.2">
      <c r="B272" s="174"/>
      <c r="D272" s="175" t="s">
        <v>168</v>
      </c>
      <c r="E272" s="176" t="s">
        <v>1</v>
      </c>
      <c r="F272" s="177" t="s">
        <v>451</v>
      </c>
      <c r="H272" s="178">
        <v>10</v>
      </c>
      <c r="I272" s="179"/>
      <c r="L272" s="174"/>
      <c r="M272" s="180"/>
      <c r="N272" s="181"/>
      <c r="O272" s="181"/>
      <c r="P272" s="181"/>
      <c r="Q272" s="181"/>
      <c r="R272" s="181"/>
      <c r="S272" s="181"/>
      <c r="T272" s="182"/>
      <c r="AT272" s="176" t="s">
        <v>168</v>
      </c>
      <c r="AU272" s="176" t="s">
        <v>81</v>
      </c>
      <c r="AV272" s="13" t="s">
        <v>81</v>
      </c>
      <c r="AW272" s="13" t="s">
        <v>29</v>
      </c>
      <c r="AX272" s="13" t="s">
        <v>72</v>
      </c>
      <c r="AY272" s="176" t="s">
        <v>160</v>
      </c>
    </row>
    <row r="273" spans="1:65" s="13" customFormat="1" x14ac:dyDescent="0.2">
      <c r="B273" s="174"/>
      <c r="D273" s="175" t="s">
        <v>168</v>
      </c>
      <c r="E273" s="176" t="s">
        <v>1</v>
      </c>
      <c r="F273" s="177" t="s">
        <v>452</v>
      </c>
      <c r="H273" s="178">
        <v>14</v>
      </c>
      <c r="I273" s="179"/>
      <c r="L273" s="174"/>
      <c r="M273" s="180"/>
      <c r="N273" s="181"/>
      <c r="O273" s="181"/>
      <c r="P273" s="181"/>
      <c r="Q273" s="181"/>
      <c r="R273" s="181"/>
      <c r="S273" s="181"/>
      <c r="T273" s="182"/>
      <c r="AT273" s="176" t="s">
        <v>168</v>
      </c>
      <c r="AU273" s="176" t="s">
        <v>81</v>
      </c>
      <c r="AV273" s="13" t="s">
        <v>81</v>
      </c>
      <c r="AW273" s="13" t="s">
        <v>29</v>
      </c>
      <c r="AX273" s="13" t="s">
        <v>72</v>
      </c>
      <c r="AY273" s="176" t="s">
        <v>160</v>
      </c>
    </row>
    <row r="274" spans="1:65" s="14" customFormat="1" x14ac:dyDescent="0.2">
      <c r="B274" s="183"/>
      <c r="D274" s="175" t="s">
        <v>168</v>
      </c>
      <c r="E274" s="184" t="s">
        <v>89</v>
      </c>
      <c r="F274" s="185" t="s">
        <v>189</v>
      </c>
      <c r="H274" s="186">
        <v>24</v>
      </c>
      <c r="I274" s="187"/>
      <c r="L274" s="183"/>
      <c r="M274" s="188"/>
      <c r="N274" s="189"/>
      <c r="O274" s="189"/>
      <c r="P274" s="189"/>
      <c r="Q274" s="189"/>
      <c r="R274" s="189"/>
      <c r="S274" s="189"/>
      <c r="T274" s="190"/>
      <c r="AT274" s="184" t="s">
        <v>168</v>
      </c>
      <c r="AU274" s="184" t="s">
        <v>81</v>
      </c>
      <c r="AV274" s="14" t="s">
        <v>166</v>
      </c>
      <c r="AW274" s="14" t="s">
        <v>29</v>
      </c>
      <c r="AX274" s="14" t="s">
        <v>77</v>
      </c>
      <c r="AY274" s="184" t="s">
        <v>160</v>
      </c>
    </row>
    <row r="275" spans="1:65" s="2" customFormat="1" ht="16.5" customHeight="1" x14ac:dyDescent="0.2">
      <c r="A275" s="31"/>
      <c r="B275" s="125"/>
      <c r="C275" s="160" t="s">
        <v>453</v>
      </c>
      <c r="D275" s="160" t="s">
        <v>162</v>
      </c>
      <c r="E275" s="161" t="s">
        <v>454</v>
      </c>
      <c r="F275" s="162" t="s">
        <v>455</v>
      </c>
      <c r="G275" s="163" t="s">
        <v>176</v>
      </c>
      <c r="H275" s="164">
        <v>1</v>
      </c>
      <c r="I275" s="165"/>
      <c r="J275" s="166">
        <f>ROUND(I275*H275,2)</f>
        <v>0</v>
      </c>
      <c r="K275" s="167"/>
      <c r="L275" s="32"/>
      <c r="M275" s="168" t="s">
        <v>1</v>
      </c>
      <c r="N275" s="169" t="s">
        <v>38</v>
      </c>
      <c r="O275" s="60"/>
      <c r="P275" s="170">
        <f>O275*H275</f>
        <v>0</v>
      </c>
      <c r="Q275" s="170">
        <v>4.2999999999999999E-4</v>
      </c>
      <c r="R275" s="170">
        <f>Q275*H275</f>
        <v>4.2999999999999999E-4</v>
      </c>
      <c r="S275" s="170">
        <v>0</v>
      </c>
      <c r="T275" s="171">
        <f>S275*H275</f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72" t="s">
        <v>237</v>
      </c>
      <c r="AT275" s="172" t="s">
        <v>162</v>
      </c>
      <c r="AU275" s="172" t="s">
        <v>81</v>
      </c>
      <c r="AY275" s="16" t="s">
        <v>160</v>
      </c>
      <c r="BE275" s="173">
        <f>IF(N275="základná",J275,0)</f>
        <v>0</v>
      </c>
      <c r="BF275" s="173">
        <f>IF(N275="znížená",J275,0)</f>
        <v>0</v>
      </c>
      <c r="BG275" s="173">
        <f>IF(N275="zákl. prenesená",J275,0)</f>
        <v>0</v>
      </c>
      <c r="BH275" s="173">
        <f>IF(N275="zníž. prenesená",J275,0)</f>
        <v>0</v>
      </c>
      <c r="BI275" s="173">
        <f>IF(N275="nulová",J275,0)</f>
        <v>0</v>
      </c>
      <c r="BJ275" s="16" t="s">
        <v>81</v>
      </c>
      <c r="BK275" s="173">
        <f>ROUND(I275*H275,2)</f>
        <v>0</v>
      </c>
      <c r="BL275" s="16" t="s">
        <v>237</v>
      </c>
      <c r="BM275" s="172" t="s">
        <v>456</v>
      </c>
    </row>
    <row r="276" spans="1:65" s="13" customFormat="1" x14ac:dyDescent="0.2">
      <c r="B276" s="174"/>
      <c r="D276" s="175" t="s">
        <v>168</v>
      </c>
      <c r="E276" s="176" t="s">
        <v>1</v>
      </c>
      <c r="F276" s="177" t="s">
        <v>77</v>
      </c>
      <c r="H276" s="178">
        <v>1</v>
      </c>
      <c r="I276" s="179"/>
      <c r="L276" s="174"/>
      <c r="M276" s="180"/>
      <c r="N276" s="181"/>
      <c r="O276" s="181"/>
      <c r="P276" s="181"/>
      <c r="Q276" s="181"/>
      <c r="R276" s="181"/>
      <c r="S276" s="181"/>
      <c r="T276" s="182"/>
      <c r="AT276" s="176" t="s">
        <v>168</v>
      </c>
      <c r="AU276" s="176" t="s">
        <v>81</v>
      </c>
      <c r="AV276" s="13" t="s">
        <v>81</v>
      </c>
      <c r="AW276" s="13" t="s">
        <v>29</v>
      </c>
      <c r="AX276" s="13" t="s">
        <v>72</v>
      </c>
      <c r="AY276" s="176" t="s">
        <v>160</v>
      </c>
    </row>
    <row r="277" spans="1:65" s="14" customFormat="1" x14ac:dyDescent="0.2">
      <c r="B277" s="183"/>
      <c r="D277" s="175" t="s">
        <v>168</v>
      </c>
      <c r="E277" s="184" t="s">
        <v>91</v>
      </c>
      <c r="F277" s="185" t="s">
        <v>189</v>
      </c>
      <c r="H277" s="186">
        <v>1</v>
      </c>
      <c r="I277" s="187"/>
      <c r="L277" s="183"/>
      <c r="M277" s="188"/>
      <c r="N277" s="189"/>
      <c r="O277" s="189"/>
      <c r="P277" s="189"/>
      <c r="Q277" s="189"/>
      <c r="R277" s="189"/>
      <c r="S277" s="189"/>
      <c r="T277" s="190"/>
      <c r="AT277" s="184" t="s">
        <v>168</v>
      </c>
      <c r="AU277" s="184" t="s">
        <v>81</v>
      </c>
      <c r="AV277" s="14" t="s">
        <v>166</v>
      </c>
      <c r="AW277" s="14" t="s">
        <v>29</v>
      </c>
      <c r="AX277" s="14" t="s">
        <v>77</v>
      </c>
      <c r="AY277" s="184" t="s">
        <v>160</v>
      </c>
    </row>
    <row r="278" spans="1:65" s="2" customFormat="1" ht="16.5" customHeight="1" x14ac:dyDescent="0.2">
      <c r="A278" s="31"/>
      <c r="B278" s="125"/>
      <c r="C278" s="160" t="s">
        <v>457</v>
      </c>
      <c r="D278" s="160" t="s">
        <v>162</v>
      </c>
      <c r="E278" s="161" t="s">
        <v>458</v>
      </c>
      <c r="F278" s="162" t="s">
        <v>459</v>
      </c>
      <c r="G278" s="163" t="s">
        <v>165</v>
      </c>
      <c r="H278" s="164">
        <v>2</v>
      </c>
      <c r="I278" s="165"/>
      <c r="J278" s="166">
        <f>ROUND(I278*H278,2)</f>
        <v>0</v>
      </c>
      <c r="K278" s="167"/>
      <c r="L278" s="32"/>
      <c r="M278" s="168" t="s">
        <v>1</v>
      </c>
      <c r="N278" s="169" t="s">
        <v>38</v>
      </c>
      <c r="O278" s="60"/>
      <c r="P278" s="170">
        <f>O278*H278</f>
        <v>0</v>
      </c>
      <c r="Q278" s="170">
        <v>0</v>
      </c>
      <c r="R278" s="170">
        <f>Q278*H278</f>
        <v>0</v>
      </c>
      <c r="S278" s="170">
        <v>0</v>
      </c>
      <c r="T278" s="171">
        <f>S278*H278</f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72" t="s">
        <v>237</v>
      </c>
      <c r="AT278" s="172" t="s">
        <v>162</v>
      </c>
      <c r="AU278" s="172" t="s">
        <v>81</v>
      </c>
      <c r="AY278" s="16" t="s">
        <v>160</v>
      </c>
      <c r="BE278" s="173">
        <f>IF(N278="základná",J278,0)</f>
        <v>0</v>
      </c>
      <c r="BF278" s="173">
        <f>IF(N278="znížená",J278,0)</f>
        <v>0</v>
      </c>
      <c r="BG278" s="173">
        <f>IF(N278="zákl. prenesená",J278,0)</f>
        <v>0</v>
      </c>
      <c r="BH278" s="173">
        <f>IF(N278="zníž. prenesená",J278,0)</f>
        <v>0</v>
      </c>
      <c r="BI278" s="173">
        <f>IF(N278="nulová",J278,0)</f>
        <v>0</v>
      </c>
      <c r="BJ278" s="16" t="s">
        <v>81</v>
      </c>
      <c r="BK278" s="173">
        <f>ROUND(I278*H278,2)</f>
        <v>0</v>
      </c>
      <c r="BL278" s="16" t="s">
        <v>237</v>
      </c>
      <c r="BM278" s="172" t="s">
        <v>460</v>
      </c>
    </row>
    <row r="279" spans="1:65" s="13" customFormat="1" x14ac:dyDescent="0.2">
      <c r="B279" s="174"/>
      <c r="D279" s="175" t="s">
        <v>168</v>
      </c>
      <c r="E279" s="176" t="s">
        <v>1</v>
      </c>
      <c r="F279" s="177" t="s">
        <v>81</v>
      </c>
      <c r="H279" s="178">
        <v>2</v>
      </c>
      <c r="I279" s="179"/>
      <c r="L279" s="174"/>
      <c r="M279" s="180"/>
      <c r="N279" s="181"/>
      <c r="O279" s="181"/>
      <c r="P279" s="181"/>
      <c r="Q279" s="181"/>
      <c r="R279" s="181"/>
      <c r="S279" s="181"/>
      <c r="T279" s="182"/>
      <c r="AT279" s="176" t="s">
        <v>168</v>
      </c>
      <c r="AU279" s="176" t="s">
        <v>81</v>
      </c>
      <c r="AV279" s="13" t="s">
        <v>81</v>
      </c>
      <c r="AW279" s="13" t="s">
        <v>29</v>
      </c>
      <c r="AX279" s="13" t="s">
        <v>77</v>
      </c>
      <c r="AY279" s="176" t="s">
        <v>160</v>
      </c>
    </row>
    <row r="280" spans="1:65" s="2" customFormat="1" ht="24.15" customHeight="1" x14ac:dyDescent="0.2">
      <c r="A280" s="31"/>
      <c r="B280" s="125"/>
      <c r="C280" s="160" t="s">
        <v>461</v>
      </c>
      <c r="D280" s="160" t="s">
        <v>162</v>
      </c>
      <c r="E280" s="161" t="s">
        <v>462</v>
      </c>
      <c r="F280" s="162" t="s">
        <v>463</v>
      </c>
      <c r="G280" s="163" t="s">
        <v>165</v>
      </c>
      <c r="H280" s="164">
        <v>3</v>
      </c>
      <c r="I280" s="165"/>
      <c r="J280" s="166">
        <f>ROUND(I280*H280,2)</f>
        <v>0</v>
      </c>
      <c r="K280" s="167"/>
      <c r="L280" s="32"/>
      <c r="M280" s="168" t="s">
        <v>1</v>
      </c>
      <c r="N280" s="169" t="s">
        <v>38</v>
      </c>
      <c r="O280" s="60"/>
      <c r="P280" s="170">
        <f>O280*H280</f>
        <v>0</v>
      </c>
      <c r="Q280" s="170">
        <v>1.2999999999999999E-4</v>
      </c>
      <c r="R280" s="170">
        <f>Q280*H280</f>
        <v>3.8999999999999994E-4</v>
      </c>
      <c r="S280" s="170">
        <v>0</v>
      </c>
      <c r="T280" s="171">
        <f>S280*H280</f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72" t="s">
        <v>237</v>
      </c>
      <c r="AT280" s="172" t="s">
        <v>162</v>
      </c>
      <c r="AU280" s="172" t="s">
        <v>81</v>
      </c>
      <c r="AY280" s="16" t="s">
        <v>160</v>
      </c>
      <c r="BE280" s="173">
        <f>IF(N280="základná",J280,0)</f>
        <v>0</v>
      </c>
      <c r="BF280" s="173">
        <f>IF(N280="znížená",J280,0)</f>
        <v>0</v>
      </c>
      <c r="BG280" s="173">
        <f>IF(N280="zákl. prenesená",J280,0)</f>
        <v>0</v>
      </c>
      <c r="BH280" s="173">
        <f>IF(N280="zníž. prenesená",J280,0)</f>
        <v>0</v>
      </c>
      <c r="BI280" s="173">
        <f>IF(N280="nulová",J280,0)</f>
        <v>0</v>
      </c>
      <c r="BJ280" s="16" t="s">
        <v>81</v>
      </c>
      <c r="BK280" s="173">
        <f>ROUND(I280*H280,2)</f>
        <v>0</v>
      </c>
      <c r="BL280" s="16" t="s">
        <v>237</v>
      </c>
      <c r="BM280" s="172" t="s">
        <v>464</v>
      </c>
    </row>
    <row r="281" spans="1:65" s="13" customFormat="1" x14ac:dyDescent="0.2">
      <c r="B281" s="174"/>
      <c r="D281" s="175" t="s">
        <v>168</v>
      </c>
      <c r="E281" s="176" t="s">
        <v>1</v>
      </c>
      <c r="F281" s="177" t="s">
        <v>465</v>
      </c>
      <c r="H281" s="178">
        <v>1</v>
      </c>
      <c r="I281" s="179"/>
      <c r="L281" s="174"/>
      <c r="M281" s="180"/>
      <c r="N281" s="181"/>
      <c r="O281" s="181"/>
      <c r="P281" s="181"/>
      <c r="Q281" s="181"/>
      <c r="R281" s="181"/>
      <c r="S281" s="181"/>
      <c r="T281" s="182"/>
      <c r="AT281" s="176" t="s">
        <v>168</v>
      </c>
      <c r="AU281" s="176" t="s">
        <v>81</v>
      </c>
      <c r="AV281" s="13" t="s">
        <v>81</v>
      </c>
      <c r="AW281" s="13" t="s">
        <v>29</v>
      </c>
      <c r="AX281" s="13" t="s">
        <v>72</v>
      </c>
      <c r="AY281" s="176" t="s">
        <v>160</v>
      </c>
    </row>
    <row r="282" spans="1:65" s="13" customFormat="1" x14ac:dyDescent="0.2">
      <c r="B282" s="174"/>
      <c r="D282" s="175" t="s">
        <v>168</v>
      </c>
      <c r="E282" s="176" t="s">
        <v>1</v>
      </c>
      <c r="F282" s="177" t="s">
        <v>466</v>
      </c>
      <c r="H282" s="178">
        <v>2</v>
      </c>
      <c r="I282" s="179"/>
      <c r="L282" s="174"/>
      <c r="M282" s="180"/>
      <c r="N282" s="181"/>
      <c r="O282" s="181"/>
      <c r="P282" s="181"/>
      <c r="Q282" s="181"/>
      <c r="R282" s="181"/>
      <c r="S282" s="181"/>
      <c r="T282" s="182"/>
      <c r="AT282" s="176" t="s">
        <v>168</v>
      </c>
      <c r="AU282" s="176" t="s">
        <v>81</v>
      </c>
      <c r="AV282" s="13" t="s">
        <v>81</v>
      </c>
      <c r="AW282" s="13" t="s">
        <v>29</v>
      </c>
      <c r="AX282" s="13" t="s">
        <v>72</v>
      </c>
      <c r="AY282" s="176" t="s">
        <v>160</v>
      </c>
    </row>
    <row r="283" spans="1:65" s="14" customFormat="1" x14ac:dyDescent="0.2">
      <c r="B283" s="183"/>
      <c r="D283" s="175" t="s">
        <v>168</v>
      </c>
      <c r="E283" s="184" t="s">
        <v>1</v>
      </c>
      <c r="F283" s="185" t="s">
        <v>189</v>
      </c>
      <c r="H283" s="186">
        <v>3</v>
      </c>
      <c r="I283" s="187"/>
      <c r="L283" s="183"/>
      <c r="M283" s="188"/>
      <c r="N283" s="189"/>
      <c r="O283" s="189"/>
      <c r="P283" s="189"/>
      <c r="Q283" s="189"/>
      <c r="R283" s="189"/>
      <c r="S283" s="189"/>
      <c r="T283" s="190"/>
      <c r="AT283" s="184" t="s">
        <v>168</v>
      </c>
      <c r="AU283" s="184" t="s">
        <v>81</v>
      </c>
      <c r="AV283" s="14" t="s">
        <v>166</v>
      </c>
      <c r="AW283" s="14" t="s">
        <v>29</v>
      </c>
      <c r="AX283" s="14" t="s">
        <v>77</v>
      </c>
      <c r="AY283" s="184" t="s">
        <v>160</v>
      </c>
    </row>
    <row r="284" spans="1:65" s="2" customFormat="1" ht="24.15" customHeight="1" x14ac:dyDescent="0.2">
      <c r="A284" s="31"/>
      <c r="B284" s="125"/>
      <c r="C284" s="191" t="s">
        <v>212</v>
      </c>
      <c r="D284" s="191" t="s">
        <v>238</v>
      </c>
      <c r="E284" s="192" t="s">
        <v>467</v>
      </c>
      <c r="F284" s="193" t="s">
        <v>468</v>
      </c>
      <c r="G284" s="194" t="s">
        <v>165</v>
      </c>
      <c r="H284" s="195">
        <v>3</v>
      </c>
      <c r="I284" s="196"/>
      <c r="J284" s="197">
        <f>ROUND(I284*H284,2)</f>
        <v>0</v>
      </c>
      <c r="K284" s="198"/>
      <c r="L284" s="199"/>
      <c r="M284" s="200" t="s">
        <v>1</v>
      </c>
      <c r="N284" s="201" t="s">
        <v>38</v>
      </c>
      <c r="O284" s="60"/>
      <c r="P284" s="170">
        <f>O284*H284</f>
        <v>0</v>
      </c>
      <c r="Q284" s="170">
        <v>2.2000000000000001E-4</v>
      </c>
      <c r="R284" s="170">
        <f>Q284*H284</f>
        <v>6.6E-4</v>
      </c>
      <c r="S284" s="170">
        <v>0</v>
      </c>
      <c r="T284" s="171">
        <f>S284*H284</f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72" t="s">
        <v>311</v>
      </c>
      <c r="AT284" s="172" t="s">
        <v>238</v>
      </c>
      <c r="AU284" s="172" t="s">
        <v>81</v>
      </c>
      <c r="AY284" s="16" t="s">
        <v>160</v>
      </c>
      <c r="BE284" s="173">
        <f>IF(N284="základná",J284,0)</f>
        <v>0</v>
      </c>
      <c r="BF284" s="173">
        <f>IF(N284="znížená",J284,0)</f>
        <v>0</v>
      </c>
      <c r="BG284" s="173">
        <f>IF(N284="zákl. prenesená",J284,0)</f>
        <v>0</v>
      </c>
      <c r="BH284" s="173">
        <f>IF(N284="zníž. prenesená",J284,0)</f>
        <v>0</v>
      </c>
      <c r="BI284" s="173">
        <f>IF(N284="nulová",J284,0)</f>
        <v>0</v>
      </c>
      <c r="BJ284" s="16" t="s">
        <v>81</v>
      </c>
      <c r="BK284" s="173">
        <f>ROUND(I284*H284,2)</f>
        <v>0</v>
      </c>
      <c r="BL284" s="16" t="s">
        <v>237</v>
      </c>
      <c r="BM284" s="172" t="s">
        <v>469</v>
      </c>
    </row>
    <row r="285" spans="1:65" s="13" customFormat="1" x14ac:dyDescent="0.2">
      <c r="B285" s="174"/>
      <c r="D285" s="175" t="s">
        <v>168</v>
      </c>
      <c r="E285" s="176" t="s">
        <v>1</v>
      </c>
      <c r="F285" s="177" t="s">
        <v>109</v>
      </c>
      <c r="H285" s="178">
        <v>3</v>
      </c>
      <c r="I285" s="179"/>
      <c r="L285" s="174"/>
      <c r="M285" s="180"/>
      <c r="N285" s="181"/>
      <c r="O285" s="181"/>
      <c r="P285" s="181"/>
      <c r="Q285" s="181"/>
      <c r="R285" s="181"/>
      <c r="S285" s="181"/>
      <c r="T285" s="182"/>
      <c r="AT285" s="176" t="s">
        <v>168</v>
      </c>
      <c r="AU285" s="176" t="s">
        <v>81</v>
      </c>
      <c r="AV285" s="13" t="s">
        <v>81</v>
      </c>
      <c r="AW285" s="13" t="s">
        <v>29</v>
      </c>
      <c r="AX285" s="13" t="s">
        <v>77</v>
      </c>
      <c r="AY285" s="176" t="s">
        <v>160</v>
      </c>
    </row>
    <row r="286" spans="1:65" s="2" customFormat="1" ht="24.15" customHeight="1" x14ac:dyDescent="0.2">
      <c r="A286" s="31"/>
      <c r="B286" s="125"/>
      <c r="C286" s="160" t="s">
        <v>470</v>
      </c>
      <c r="D286" s="160" t="s">
        <v>162</v>
      </c>
      <c r="E286" s="161" t="s">
        <v>471</v>
      </c>
      <c r="F286" s="162" t="s">
        <v>472</v>
      </c>
      <c r="G286" s="163" t="s">
        <v>473</v>
      </c>
      <c r="H286" s="164">
        <v>2</v>
      </c>
      <c r="I286" s="165"/>
      <c r="J286" s="166">
        <f>ROUND(I286*H286,2)</f>
        <v>0</v>
      </c>
      <c r="K286" s="167"/>
      <c r="L286" s="32"/>
      <c r="M286" s="168" t="s">
        <v>1</v>
      </c>
      <c r="N286" s="169" t="s">
        <v>38</v>
      </c>
      <c r="O286" s="60"/>
      <c r="P286" s="170">
        <f>O286*H286</f>
        <v>0</v>
      </c>
      <c r="Q286" s="170">
        <v>2.5999999999999998E-4</v>
      </c>
      <c r="R286" s="170">
        <f>Q286*H286</f>
        <v>5.1999999999999995E-4</v>
      </c>
      <c r="S286" s="170">
        <v>0</v>
      </c>
      <c r="T286" s="171">
        <f>S286*H286</f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72" t="s">
        <v>237</v>
      </c>
      <c r="AT286" s="172" t="s">
        <v>162</v>
      </c>
      <c r="AU286" s="172" t="s">
        <v>81</v>
      </c>
      <c r="AY286" s="16" t="s">
        <v>160</v>
      </c>
      <c r="BE286" s="173">
        <f>IF(N286="základná",J286,0)</f>
        <v>0</v>
      </c>
      <c r="BF286" s="173">
        <f>IF(N286="znížená",J286,0)</f>
        <v>0</v>
      </c>
      <c r="BG286" s="173">
        <f>IF(N286="zákl. prenesená",J286,0)</f>
        <v>0</v>
      </c>
      <c r="BH286" s="173">
        <f>IF(N286="zníž. prenesená",J286,0)</f>
        <v>0</v>
      </c>
      <c r="BI286" s="173">
        <f>IF(N286="nulová",J286,0)</f>
        <v>0</v>
      </c>
      <c r="BJ286" s="16" t="s">
        <v>81</v>
      </c>
      <c r="BK286" s="173">
        <f>ROUND(I286*H286,2)</f>
        <v>0</v>
      </c>
      <c r="BL286" s="16" t="s">
        <v>237</v>
      </c>
      <c r="BM286" s="172" t="s">
        <v>474</v>
      </c>
    </row>
    <row r="287" spans="1:65" s="2" customFormat="1" ht="24.15" customHeight="1" x14ac:dyDescent="0.2">
      <c r="A287" s="31"/>
      <c r="B287" s="125"/>
      <c r="C287" s="191" t="s">
        <v>475</v>
      </c>
      <c r="D287" s="191" t="s">
        <v>238</v>
      </c>
      <c r="E287" s="192" t="s">
        <v>476</v>
      </c>
      <c r="F287" s="193" t="s">
        <v>477</v>
      </c>
      <c r="G287" s="194" t="s">
        <v>165</v>
      </c>
      <c r="H287" s="195">
        <v>2</v>
      </c>
      <c r="I287" s="196"/>
      <c r="J287" s="197">
        <f>ROUND(I287*H287,2)</f>
        <v>0</v>
      </c>
      <c r="K287" s="198"/>
      <c r="L287" s="199"/>
      <c r="M287" s="200" t="s">
        <v>1</v>
      </c>
      <c r="N287" s="201" t="s">
        <v>38</v>
      </c>
      <c r="O287" s="60"/>
      <c r="P287" s="170">
        <f>O287*H287</f>
        <v>0</v>
      </c>
      <c r="Q287" s="170">
        <v>1.8000000000000001E-4</v>
      </c>
      <c r="R287" s="170">
        <f>Q287*H287</f>
        <v>3.6000000000000002E-4</v>
      </c>
      <c r="S287" s="170">
        <v>0</v>
      </c>
      <c r="T287" s="171">
        <f>S287*H287</f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72" t="s">
        <v>311</v>
      </c>
      <c r="AT287" s="172" t="s">
        <v>238</v>
      </c>
      <c r="AU287" s="172" t="s">
        <v>81</v>
      </c>
      <c r="AY287" s="16" t="s">
        <v>160</v>
      </c>
      <c r="BE287" s="173">
        <f>IF(N287="základná",J287,0)</f>
        <v>0</v>
      </c>
      <c r="BF287" s="173">
        <f>IF(N287="znížená",J287,0)</f>
        <v>0</v>
      </c>
      <c r="BG287" s="173">
        <f>IF(N287="zákl. prenesená",J287,0)</f>
        <v>0</v>
      </c>
      <c r="BH287" s="173">
        <f>IF(N287="zníž. prenesená",J287,0)</f>
        <v>0</v>
      </c>
      <c r="BI287" s="173">
        <f>IF(N287="nulová",J287,0)</f>
        <v>0</v>
      </c>
      <c r="BJ287" s="16" t="s">
        <v>81</v>
      </c>
      <c r="BK287" s="173">
        <f>ROUND(I287*H287,2)</f>
        <v>0</v>
      </c>
      <c r="BL287" s="16" t="s">
        <v>237</v>
      </c>
      <c r="BM287" s="172" t="s">
        <v>478</v>
      </c>
    </row>
    <row r="288" spans="1:65" s="2" customFormat="1" ht="24.15" customHeight="1" x14ac:dyDescent="0.2">
      <c r="A288" s="31"/>
      <c r="B288" s="125"/>
      <c r="C288" s="160" t="s">
        <v>479</v>
      </c>
      <c r="D288" s="160" t="s">
        <v>162</v>
      </c>
      <c r="E288" s="161" t="s">
        <v>480</v>
      </c>
      <c r="F288" s="162" t="s">
        <v>481</v>
      </c>
      <c r="G288" s="163" t="s">
        <v>165</v>
      </c>
      <c r="H288" s="164">
        <v>2</v>
      </c>
      <c r="I288" s="165"/>
      <c r="J288" s="166">
        <f>ROUND(I288*H288,2)</f>
        <v>0</v>
      </c>
      <c r="K288" s="167"/>
      <c r="L288" s="32"/>
      <c r="M288" s="168" t="s">
        <v>1</v>
      </c>
      <c r="N288" s="169" t="s">
        <v>38</v>
      </c>
      <c r="O288" s="60"/>
      <c r="P288" s="170">
        <f>O288*H288</f>
        <v>0</v>
      </c>
      <c r="Q288" s="170">
        <v>4.0000000000000003E-5</v>
      </c>
      <c r="R288" s="170">
        <f>Q288*H288</f>
        <v>8.0000000000000007E-5</v>
      </c>
      <c r="S288" s="170">
        <v>0</v>
      </c>
      <c r="T288" s="171">
        <f>S288*H288</f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72" t="s">
        <v>237</v>
      </c>
      <c r="AT288" s="172" t="s">
        <v>162</v>
      </c>
      <c r="AU288" s="172" t="s">
        <v>81</v>
      </c>
      <c r="AY288" s="16" t="s">
        <v>160</v>
      </c>
      <c r="BE288" s="173">
        <f>IF(N288="základná",J288,0)</f>
        <v>0</v>
      </c>
      <c r="BF288" s="173">
        <f>IF(N288="znížená",J288,0)</f>
        <v>0</v>
      </c>
      <c r="BG288" s="173">
        <f>IF(N288="zákl. prenesená",J288,0)</f>
        <v>0</v>
      </c>
      <c r="BH288" s="173">
        <f>IF(N288="zníž. prenesená",J288,0)</f>
        <v>0</v>
      </c>
      <c r="BI288" s="173">
        <f>IF(N288="nulová",J288,0)</f>
        <v>0</v>
      </c>
      <c r="BJ288" s="16" t="s">
        <v>81</v>
      </c>
      <c r="BK288" s="173">
        <f>ROUND(I288*H288,2)</f>
        <v>0</v>
      </c>
      <c r="BL288" s="16" t="s">
        <v>237</v>
      </c>
      <c r="BM288" s="172" t="s">
        <v>482</v>
      </c>
    </row>
    <row r="289" spans="1:65" s="2" customFormat="1" ht="16.5" customHeight="1" x14ac:dyDescent="0.2">
      <c r="A289" s="31"/>
      <c r="B289" s="125"/>
      <c r="C289" s="191" t="s">
        <v>483</v>
      </c>
      <c r="D289" s="191" t="s">
        <v>238</v>
      </c>
      <c r="E289" s="192" t="s">
        <v>484</v>
      </c>
      <c r="F289" s="193" t="s">
        <v>485</v>
      </c>
      <c r="G289" s="194" t="s">
        <v>165</v>
      </c>
      <c r="H289" s="195">
        <v>2</v>
      </c>
      <c r="I289" s="196"/>
      <c r="J289" s="197">
        <f>ROUND(I289*H289,2)</f>
        <v>0</v>
      </c>
      <c r="K289" s="198"/>
      <c r="L289" s="199"/>
      <c r="M289" s="200" t="s">
        <v>1</v>
      </c>
      <c r="N289" s="201" t="s">
        <v>38</v>
      </c>
      <c r="O289" s="60"/>
      <c r="P289" s="170">
        <f>O289*H289</f>
        <v>0</v>
      </c>
      <c r="Q289" s="170">
        <v>1E-4</v>
      </c>
      <c r="R289" s="170">
        <f>Q289*H289</f>
        <v>2.0000000000000001E-4</v>
      </c>
      <c r="S289" s="170">
        <v>0</v>
      </c>
      <c r="T289" s="171">
        <f>S289*H289</f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72" t="s">
        <v>311</v>
      </c>
      <c r="AT289" s="172" t="s">
        <v>238</v>
      </c>
      <c r="AU289" s="172" t="s">
        <v>81</v>
      </c>
      <c r="AY289" s="16" t="s">
        <v>160</v>
      </c>
      <c r="BE289" s="173">
        <f>IF(N289="základná",J289,0)</f>
        <v>0</v>
      </c>
      <c r="BF289" s="173">
        <f>IF(N289="znížená",J289,0)</f>
        <v>0</v>
      </c>
      <c r="BG289" s="173">
        <f>IF(N289="zákl. prenesená",J289,0)</f>
        <v>0</v>
      </c>
      <c r="BH289" s="173">
        <f>IF(N289="zníž. prenesená",J289,0)</f>
        <v>0</v>
      </c>
      <c r="BI289" s="173">
        <f>IF(N289="nulová",J289,0)</f>
        <v>0</v>
      </c>
      <c r="BJ289" s="16" t="s">
        <v>81</v>
      </c>
      <c r="BK289" s="173">
        <f>ROUND(I289*H289,2)</f>
        <v>0</v>
      </c>
      <c r="BL289" s="16" t="s">
        <v>237</v>
      </c>
      <c r="BM289" s="172" t="s">
        <v>486</v>
      </c>
    </row>
    <row r="290" spans="1:65" s="2" customFormat="1" ht="24.15" customHeight="1" x14ac:dyDescent="0.2">
      <c r="A290" s="31"/>
      <c r="B290" s="125"/>
      <c r="C290" s="160" t="s">
        <v>487</v>
      </c>
      <c r="D290" s="160" t="s">
        <v>162</v>
      </c>
      <c r="E290" s="161" t="s">
        <v>488</v>
      </c>
      <c r="F290" s="162" t="s">
        <v>489</v>
      </c>
      <c r="G290" s="163" t="s">
        <v>176</v>
      </c>
      <c r="H290" s="164">
        <v>25</v>
      </c>
      <c r="I290" s="165"/>
      <c r="J290" s="166">
        <f>ROUND(I290*H290,2)</f>
        <v>0</v>
      </c>
      <c r="K290" s="167"/>
      <c r="L290" s="32"/>
      <c r="M290" s="168" t="s">
        <v>1</v>
      </c>
      <c r="N290" s="169" t="s">
        <v>38</v>
      </c>
      <c r="O290" s="60"/>
      <c r="P290" s="170">
        <f>O290*H290</f>
        <v>0</v>
      </c>
      <c r="Q290" s="170">
        <v>1.8000000000000001E-4</v>
      </c>
      <c r="R290" s="170">
        <f>Q290*H290</f>
        <v>4.5000000000000005E-3</v>
      </c>
      <c r="S290" s="170">
        <v>0</v>
      </c>
      <c r="T290" s="171">
        <f>S290*H290</f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72" t="s">
        <v>237</v>
      </c>
      <c r="AT290" s="172" t="s">
        <v>162</v>
      </c>
      <c r="AU290" s="172" t="s">
        <v>81</v>
      </c>
      <c r="AY290" s="16" t="s">
        <v>160</v>
      </c>
      <c r="BE290" s="173">
        <f>IF(N290="základná",J290,0)</f>
        <v>0</v>
      </c>
      <c r="BF290" s="173">
        <f>IF(N290="znížená",J290,0)</f>
        <v>0</v>
      </c>
      <c r="BG290" s="173">
        <f>IF(N290="zákl. prenesená",J290,0)</f>
        <v>0</v>
      </c>
      <c r="BH290" s="173">
        <f>IF(N290="zníž. prenesená",J290,0)</f>
        <v>0</v>
      </c>
      <c r="BI290" s="173">
        <f>IF(N290="nulová",J290,0)</f>
        <v>0</v>
      </c>
      <c r="BJ290" s="16" t="s">
        <v>81</v>
      </c>
      <c r="BK290" s="173">
        <f>ROUND(I290*H290,2)</f>
        <v>0</v>
      </c>
      <c r="BL290" s="16" t="s">
        <v>237</v>
      </c>
      <c r="BM290" s="172" t="s">
        <v>490</v>
      </c>
    </row>
    <row r="291" spans="1:65" s="13" customFormat="1" x14ac:dyDescent="0.2">
      <c r="B291" s="174"/>
      <c r="D291" s="175" t="s">
        <v>168</v>
      </c>
      <c r="E291" s="176" t="s">
        <v>1</v>
      </c>
      <c r="F291" s="177" t="s">
        <v>491</v>
      </c>
      <c r="H291" s="178">
        <v>25</v>
      </c>
      <c r="I291" s="179"/>
      <c r="L291" s="174"/>
      <c r="M291" s="180"/>
      <c r="N291" s="181"/>
      <c r="O291" s="181"/>
      <c r="P291" s="181"/>
      <c r="Q291" s="181"/>
      <c r="R291" s="181"/>
      <c r="S291" s="181"/>
      <c r="T291" s="182"/>
      <c r="AT291" s="176" t="s">
        <v>168</v>
      </c>
      <c r="AU291" s="176" t="s">
        <v>81</v>
      </c>
      <c r="AV291" s="13" t="s">
        <v>81</v>
      </c>
      <c r="AW291" s="13" t="s">
        <v>29</v>
      </c>
      <c r="AX291" s="13" t="s">
        <v>77</v>
      </c>
      <c r="AY291" s="176" t="s">
        <v>160</v>
      </c>
    </row>
    <row r="292" spans="1:65" s="2" customFormat="1" ht="24.15" customHeight="1" x14ac:dyDescent="0.2">
      <c r="A292" s="31"/>
      <c r="B292" s="125"/>
      <c r="C292" s="160" t="s">
        <v>492</v>
      </c>
      <c r="D292" s="160" t="s">
        <v>162</v>
      </c>
      <c r="E292" s="161" t="s">
        <v>493</v>
      </c>
      <c r="F292" s="162" t="s">
        <v>494</v>
      </c>
      <c r="G292" s="163" t="s">
        <v>176</v>
      </c>
      <c r="H292" s="164">
        <v>25</v>
      </c>
      <c r="I292" s="165"/>
      <c r="J292" s="166">
        <f>ROUND(I292*H292,2)</f>
        <v>0</v>
      </c>
      <c r="K292" s="167"/>
      <c r="L292" s="32"/>
      <c r="M292" s="168" t="s">
        <v>1</v>
      </c>
      <c r="N292" s="169" t="s">
        <v>38</v>
      </c>
      <c r="O292" s="60"/>
      <c r="P292" s="170">
        <f>O292*H292</f>
        <v>0</v>
      </c>
      <c r="Q292" s="170">
        <v>1.0000000000000001E-5</v>
      </c>
      <c r="R292" s="170">
        <f>Q292*H292</f>
        <v>2.5000000000000001E-4</v>
      </c>
      <c r="S292" s="170">
        <v>0</v>
      </c>
      <c r="T292" s="171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72" t="s">
        <v>237</v>
      </c>
      <c r="AT292" s="172" t="s">
        <v>162</v>
      </c>
      <c r="AU292" s="172" t="s">
        <v>81</v>
      </c>
      <c r="AY292" s="16" t="s">
        <v>160</v>
      </c>
      <c r="BE292" s="173">
        <f>IF(N292="základná",J292,0)</f>
        <v>0</v>
      </c>
      <c r="BF292" s="173">
        <f>IF(N292="znížená",J292,0)</f>
        <v>0</v>
      </c>
      <c r="BG292" s="173">
        <f>IF(N292="zákl. prenesená",J292,0)</f>
        <v>0</v>
      </c>
      <c r="BH292" s="173">
        <f>IF(N292="zníž. prenesená",J292,0)</f>
        <v>0</v>
      </c>
      <c r="BI292" s="173">
        <f>IF(N292="nulová",J292,0)</f>
        <v>0</v>
      </c>
      <c r="BJ292" s="16" t="s">
        <v>81</v>
      </c>
      <c r="BK292" s="173">
        <f>ROUND(I292*H292,2)</f>
        <v>0</v>
      </c>
      <c r="BL292" s="16" t="s">
        <v>237</v>
      </c>
      <c r="BM292" s="172" t="s">
        <v>495</v>
      </c>
    </row>
    <row r="293" spans="1:65" s="13" customFormat="1" x14ac:dyDescent="0.2">
      <c r="B293" s="174"/>
      <c r="D293" s="175" t="s">
        <v>168</v>
      </c>
      <c r="E293" s="176" t="s">
        <v>1</v>
      </c>
      <c r="F293" s="177" t="s">
        <v>491</v>
      </c>
      <c r="H293" s="178">
        <v>25</v>
      </c>
      <c r="I293" s="179"/>
      <c r="L293" s="174"/>
      <c r="M293" s="180"/>
      <c r="N293" s="181"/>
      <c r="O293" s="181"/>
      <c r="P293" s="181"/>
      <c r="Q293" s="181"/>
      <c r="R293" s="181"/>
      <c r="S293" s="181"/>
      <c r="T293" s="182"/>
      <c r="AT293" s="176" t="s">
        <v>168</v>
      </c>
      <c r="AU293" s="176" t="s">
        <v>81</v>
      </c>
      <c r="AV293" s="13" t="s">
        <v>81</v>
      </c>
      <c r="AW293" s="13" t="s">
        <v>29</v>
      </c>
      <c r="AX293" s="13" t="s">
        <v>77</v>
      </c>
      <c r="AY293" s="176" t="s">
        <v>160</v>
      </c>
    </row>
    <row r="294" spans="1:65" s="2" customFormat="1" ht="24.15" customHeight="1" x14ac:dyDescent="0.2">
      <c r="A294" s="31"/>
      <c r="B294" s="125"/>
      <c r="C294" s="160" t="s">
        <v>496</v>
      </c>
      <c r="D294" s="160" t="s">
        <v>162</v>
      </c>
      <c r="E294" s="161" t="s">
        <v>497</v>
      </c>
      <c r="F294" s="162" t="s">
        <v>498</v>
      </c>
      <c r="G294" s="163" t="s">
        <v>386</v>
      </c>
      <c r="H294" s="202"/>
      <c r="I294" s="165"/>
      <c r="J294" s="166">
        <f>ROUND(I294*H294,2)</f>
        <v>0</v>
      </c>
      <c r="K294" s="167"/>
      <c r="L294" s="32"/>
      <c r="M294" s="168" t="s">
        <v>1</v>
      </c>
      <c r="N294" s="169" t="s">
        <v>38</v>
      </c>
      <c r="O294" s="60"/>
      <c r="P294" s="170">
        <f>O294*H294</f>
        <v>0</v>
      </c>
      <c r="Q294" s="170">
        <v>0</v>
      </c>
      <c r="R294" s="170">
        <f>Q294*H294</f>
        <v>0</v>
      </c>
      <c r="S294" s="170">
        <v>0</v>
      </c>
      <c r="T294" s="171">
        <f>S294*H294</f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72" t="s">
        <v>237</v>
      </c>
      <c r="AT294" s="172" t="s">
        <v>162</v>
      </c>
      <c r="AU294" s="172" t="s">
        <v>81</v>
      </c>
      <c r="AY294" s="16" t="s">
        <v>160</v>
      </c>
      <c r="BE294" s="173">
        <f>IF(N294="základná",J294,0)</f>
        <v>0</v>
      </c>
      <c r="BF294" s="173">
        <f>IF(N294="znížená",J294,0)</f>
        <v>0</v>
      </c>
      <c r="BG294" s="173">
        <f>IF(N294="zákl. prenesená",J294,0)</f>
        <v>0</v>
      </c>
      <c r="BH294" s="173">
        <f>IF(N294="zníž. prenesená",J294,0)</f>
        <v>0</v>
      </c>
      <c r="BI294" s="173">
        <f>IF(N294="nulová",J294,0)</f>
        <v>0</v>
      </c>
      <c r="BJ294" s="16" t="s">
        <v>81</v>
      </c>
      <c r="BK294" s="173">
        <f>ROUND(I294*H294,2)</f>
        <v>0</v>
      </c>
      <c r="BL294" s="16" t="s">
        <v>237</v>
      </c>
      <c r="BM294" s="172" t="s">
        <v>499</v>
      </c>
    </row>
    <row r="295" spans="1:65" s="12" customFormat="1" ht="22.8" customHeight="1" x14ac:dyDescent="0.25">
      <c r="B295" s="147"/>
      <c r="D295" s="148" t="s">
        <v>71</v>
      </c>
      <c r="E295" s="158" t="s">
        <v>500</v>
      </c>
      <c r="F295" s="158" t="s">
        <v>501</v>
      </c>
      <c r="I295" s="150"/>
      <c r="J295" s="159">
        <f>BK295</f>
        <v>0</v>
      </c>
      <c r="L295" s="147"/>
      <c r="M295" s="152"/>
      <c r="N295" s="153"/>
      <c r="O295" s="153"/>
      <c r="P295" s="154">
        <f>SUM(P296:P323)</f>
        <v>0</v>
      </c>
      <c r="Q295" s="153"/>
      <c r="R295" s="154">
        <f>SUM(R296:R323)</f>
        <v>0.13139999999999999</v>
      </c>
      <c r="S295" s="153"/>
      <c r="T295" s="155">
        <f>SUM(T296:T323)</f>
        <v>0.21789000000000003</v>
      </c>
      <c r="AR295" s="148" t="s">
        <v>81</v>
      </c>
      <c r="AT295" s="156" t="s">
        <v>71</v>
      </c>
      <c r="AU295" s="156" t="s">
        <v>77</v>
      </c>
      <c r="AY295" s="148" t="s">
        <v>160</v>
      </c>
      <c r="BK295" s="157">
        <f>SUM(BK296:BK323)</f>
        <v>0</v>
      </c>
    </row>
    <row r="296" spans="1:65" s="2" customFormat="1" ht="24.15" customHeight="1" x14ac:dyDescent="0.2">
      <c r="A296" s="31"/>
      <c r="B296" s="125"/>
      <c r="C296" s="160" t="s">
        <v>502</v>
      </c>
      <c r="D296" s="160" t="s">
        <v>162</v>
      </c>
      <c r="E296" s="161" t="s">
        <v>503</v>
      </c>
      <c r="F296" s="162" t="s">
        <v>504</v>
      </c>
      <c r="G296" s="163" t="s">
        <v>505</v>
      </c>
      <c r="H296" s="164">
        <v>1</v>
      </c>
      <c r="I296" s="165"/>
      <c r="J296" s="166">
        <f>ROUND(I296*H296,2)</f>
        <v>0</v>
      </c>
      <c r="K296" s="167"/>
      <c r="L296" s="32"/>
      <c r="M296" s="168" t="s">
        <v>1</v>
      </c>
      <c r="N296" s="169" t="s">
        <v>38</v>
      </c>
      <c r="O296" s="60"/>
      <c r="P296" s="170">
        <f>O296*H296</f>
        <v>0</v>
      </c>
      <c r="Q296" s="170">
        <v>0</v>
      </c>
      <c r="R296" s="170">
        <f>Q296*H296</f>
        <v>0</v>
      </c>
      <c r="S296" s="170">
        <v>1.933E-2</v>
      </c>
      <c r="T296" s="171">
        <f>S296*H296</f>
        <v>1.933E-2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72" t="s">
        <v>237</v>
      </c>
      <c r="AT296" s="172" t="s">
        <v>162</v>
      </c>
      <c r="AU296" s="172" t="s">
        <v>81</v>
      </c>
      <c r="AY296" s="16" t="s">
        <v>160</v>
      </c>
      <c r="BE296" s="173">
        <f>IF(N296="základná",J296,0)</f>
        <v>0</v>
      </c>
      <c r="BF296" s="173">
        <f>IF(N296="znížená",J296,0)</f>
        <v>0</v>
      </c>
      <c r="BG296" s="173">
        <f>IF(N296="zákl. prenesená",J296,0)</f>
        <v>0</v>
      </c>
      <c r="BH296" s="173">
        <f>IF(N296="zníž. prenesená",J296,0)</f>
        <v>0</v>
      </c>
      <c r="BI296" s="173">
        <f>IF(N296="nulová",J296,0)</f>
        <v>0</v>
      </c>
      <c r="BJ296" s="16" t="s">
        <v>81</v>
      </c>
      <c r="BK296" s="173">
        <f>ROUND(I296*H296,2)</f>
        <v>0</v>
      </c>
      <c r="BL296" s="16" t="s">
        <v>237</v>
      </c>
      <c r="BM296" s="172" t="s">
        <v>506</v>
      </c>
    </row>
    <row r="297" spans="1:65" s="13" customFormat="1" x14ac:dyDescent="0.2">
      <c r="B297" s="174"/>
      <c r="D297" s="175" t="s">
        <v>168</v>
      </c>
      <c r="E297" s="176" t="s">
        <v>1</v>
      </c>
      <c r="F297" s="177" t="s">
        <v>77</v>
      </c>
      <c r="H297" s="178">
        <v>1</v>
      </c>
      <c r="I297" s="179"/>
      <c r="L297" s="174"/>
      <c r="M297" s="180"/>
      <c r="N297" s="181"/>
      <c r="O297" s="181"/>
      <c r="P297" s="181"/>
      <c r="Q297" s="181"/>
      <c r="R297" s="181"/>
      <c r="S297" s="181"/>
      <c r="T297" s="182"/>
      <c r="AT297" s="176" t="s">
        <v>168</v>
      </c>
      <c r="AU297" s="176" t="s">
        <v>81</v>
      </c>
      <c r="AV297" s="13" t="s">
        <v>81</v>
      </c>
      <c r="AW297" s="13" t="s">
        <v>29</v>
      </c>
      <c r="AX297" s="13" t="s">
        <v>77</v>
      </c>
      <c r="AY297" s="176" t="s">
        <v>160</v>
      </c>
    </row>
    <row r="298" spans="1:65" s="2" customFormat="1" ht="24.15" customHeight="1" x14ac:dyDescent="0.2">
      <c r="A298" s="31"/>
      <c r="B298" s="125"/>
      <c r="C298" s="160" t="s">
        <v>507</v>
      </c>
      <c r="D298" s="160" t="s">
        <v>162</v>
      </c>
      <c r="E298" s="161" t="s">
        <v>508</v>
      </c>
      <c r="F298" s="162" t="s">
        <v>509</v>
      </c>
      <c r="G298" s="163" t="s">
        <v>165</v>
      </c>
      <c r="H298" s="164">
        <v>3</v>
      </c>
      <c r="I298" s="165"/>
      <c r="J298" s="166">
        <f>ROUND(I298*H298,2)</f>
        <v>0</v>
      </c>
      <c r="K298" s="167"/>
      <c r="L298" s="32"/>
      <c r="M298" s="168" t="s">
        <v>1</v>
      </c>
      <c r="N298" s="169" t="s">
        <v>38</v>
      </c>
      <c r="O298" s="60"/>
      <c r="P298" s="170">
        <f>O298*H298</f>
        <v>0</v>
      </c>
      <c r="Q298" s="170">
        <v>2.7999999999999998E-4</v>
      </c>
      <c r="R298" s="170">
        <f>Q298*H298</f>
        <v>8.3999999999999993E-4</v>
      </c>
      <c r="S298" s="170">
        <v>0</v>
      </c>
      <c r="T298" s="171">
        <f>S298*H298</f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72" t="s">
        <v>237</v>
      </c>
      <c r="AT298" s="172" t="s">
        <v>162</v>
      </c>
      <c r="AU298" s="172" t="s">
        <v>81</v>
      </c>
      <c r="AY298" s="16" t="s">
        <v>160</v>
      </c>
      <c r="BE298" s="173">
        <f>IF(N298="základná",J298,0)</f>
        <v>0</v>
      </c>
      <c r="BF298" s="173">
        <f>IF(N298="znížená",J298,0)</f>
        <v>0</v>
      </c>
      <c r="BG298" s="173">
        <f>IF(N298="zákl. prenesená",J298,0)</f>
        <v>0</v>
      </c>
      <c r="BH298" s="173">
        <f>IF(N298="zníž. prenesená",J298,0)</f>
        <v>0</v>
      </c>
      <c r="BI298" s="173">
        <f>IF(N298="nulová",J298,0)</f>
        <v>0</v>
      </c>
      <c r="BJ298" s="16" t="s">
        <v>81</v>
      </c>
      <c r="BK298" s="173">
        <f>ROUND(I298*H298,2)</f>
        <v>0</v>
      </c>
      <c r="BL298" s="16" t="s">
        <v>237</v>
      </c>
      <c r="BM298" s="172" t="s">
        <v>510</v>
      </c>
    </row>
    <row r="299" spans="1:65" s="13" customFormat="1" x14ac:dyDescent="0.2">
      <c r="B299" s="174"/>
      <c r="D299" s="175" t="s">
        <v>168</v>
      </c>
      <c r="E299" s="176" t="s">
        <v>1</v>
      </c>
      <c r="F299" s="177" t="s">
        <v>109</v>
      </c>
      <c r="H299" s="178">
        <v>3</v>
      </c>
      <c r="I299" s="179"/>
      <c r="L299" s="174"/>
      <c r="M299" s="180"/>
      <c r="N299" s="181"/>
      <c r="O299" s="181"/>
      <c r="P299" s="181"/>
      <c r="Q299" s="181"/>
      <c r="R299" s="181"/>
      <c r="S299" s="181"/>
      <c r="T299" s="182"/>
      <c r="AT299" s="176" t="s">
        <v>168</v>
      </c>
      <c r="AU299" s="176" t="s">
        <v>81</v>
      </c>
      <c r="AV299" s="13" t="s">
        <v>81</v>
      </c>
      <c r="AW299" s="13" t="s">
        <v>29</v>
      </c>
      <c r="AX299" s="13" t="s">
        <v>77</v>
      </c>
      <c r="AY299" s="176" t="s">
        <v>160</v>
      </c>
    </row>
    <row r="300" spans="1:65" s="2" customFormat="1" ht="24.15" customHeight="1" x14ac:dyDescent="0.2">
      <c r="A300" s="31"/>
      <c r="B300" s="125"/>
      <c r="C300" s="191" t="s">
        <v>511</v>
      </c>
      <c r="D300" s="191" t="s">
        <v>238</v>
      </c>
      <c r="E300" s="192" t="s">
        <v>512</v>
      </c>
      <c r="F300" s="193" t="s">
        <v>513</v>
      </c>
      <c r="G300" s="194" t="s">
        <v>165</v>
      </c>
      <c r="H300" s="195">
        <v>3</v>
      </c>
      <c r="I300" s="196"/>
      <c r="J300" s="197">
        <f>ROUND(I300*H300,2)</f>
        <v>0</v>
      </c>
      <c r="K300" s="198"/>
      <c r="L300" s="199"/>
      <c r="M300" s="200" t="s">
        <v>1</v>
      </c>
      <c r="N300" s="201" t="s">
        <v>38</v>
      </c>
      <c r="O300" s="60"/>
      <c r="P300" s="170">
        <f>O300*H300</f>
        <v>0</v>
      </c>
      <c r="Q300" s="170">
        <v>3.7600000000000001E-2</v>
      </c>
      <c r="R300" s="170">
        <f>Q300*H300</f>
        <v>0.11280000000000001</v>
      </c>
      <c r="S300" s="170">
        <v>0</v>
      </c>
      <c r="T300" s="171">
        <f>S300*H300</f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72" t="s">
        <v>311</v>
      </c>
      <c r="AT300" s="172" t="s">
        <v>238</v>
      </c>
      <c r="AU300" s="172" t="s">
        <v>81</v>
      </c>
      <c r="AY300" s="16" t="s">
        <v>160</v>
      </c>
      <c r="BE300" s="173">
        <f>IF(N300="základná",J300,0)</f>
        <v>0</v>
      </c>
      <c r="BF300" s="173">
        <f>IF(N300="znížená",J300,0)</f>
        <v>0</v>
      </c>
      <c r="BG300" s="173">
        <f>IF(N300="zákl. prenesená",J300,0)</f>
        <v>0</v>
      </c>
      <c r="BH300" s="173">
        <f>IF(N300="zníž. prenesená",J300,0)</f>
        <v>0</v>
      </c>
      <c r="BI300" s="173">
        <f>IF(N300="nulová",J300,0)</f>
        <v>0</v>
      </c>
      <c r="BJ300" s="16" t="s">
        <v>81</v>
      </c>
      <c r="BK300" s="173">
        <f>ROUND(I300*H300,2)</f>
        <v>0</v>
      </c>
      <c r="BL300" s="16" t="s">
        <v>237</v>
      </c>
      <c r="BM300" s="172" t="s">
        <v>514</v>
      </c>
    </row>
    <row r="301" spans="1:65" s="13" customFormat="1" x14ac:dyDescent="0.2">
      <c r="B301" s="174"/>
      <c r="D301" s="175" t="s">
        <v>168</v>
      </c>
      <c r="E301" s="176" t="s">
        <v>1</v>
      </c>
      <c r="F301" s="177" t="s">
        <v>109</v>
      </c>
      <c r="H301" s="178">
        <v>3</v>
      </c>
      <c r="I301" s="179"/>
      <c r="L301" s="174"/>
      <c r="M301" s="180"/>
      <c r="N301" s="181"/>
      <c r="O301" s="181"/>
      <c r="P301" s="181"/>
      <c r="Q301" s="181"/>
      <c r="R301" s="181"/>
      <c r="S301" s="181"/>
      <c r="T301" s="182"/>
      <c r="AT301" s="176" t="s">
        <v>168</v>
      </c>
      <c r="AU301" s="176" t="s">
        <v>81</v>
      </c>
      <c r="AV301" s="13" t="s">
        <v>81</v>
      </c>
      <c r="AW301" s="13" t="s">
        <v>29</v>
      </c>
      <c r="AX301" s="13" t="s">
        <v>77</v>
      </c>
      <c r="AY301" s="176" t="s">
        <v>160</v>
      </c>
    </row>
    <row r="302" spans="1:65" s="2" customFormat="1" ht="24.15" customHeight="1" x14ac:dyDescent="0.2">
      <c r="A302" s="31"/>
      <c r="B302" s="125"/>
      <c r="C302" s="160" t="s">
        <v>515</v>
      </c>
      <c r="D302" s="160" t="s">
        <v>162</v>
      </c>
      <c r="E302" s="161" t="s">
        <v>516</v>
      </c>
      <c r="F302" s="162" t="s">
        <v>517</v>
      </c>
      <c r="G302" s="163" t="s">
        <v>165</v>
      </c>
      <c r="H302" s="164">
        <v>1</v>
      </c>
      <c r="I302" s="165"/>
      <c r="J302" s="166">
        <f>ROUND(I302*H302,2)</f>
        <v>0</v>
      </c>
      <c r="K302" s="167"/>
      <c r="L302" s="32"/>
      <c r="M302" s="168" t="s">
        <v>1</v>
      </c>
      <c r="N302" s="169" t="s">
        <v>38</v>
      </c>
      <c r="O302" s="60"/>
      <c r="P302" s="170">
        <f>O302*H302</f>
        <v>0</v>
      </c>
      <c r="Q302" s="170">
        <v>2.7999999999999998E-4</v>
      </c>
      <c r="R302" s="170">
        <f>Q302*H302</f>
        <v>2.7999999999999998E-4</v>
      </c>
      <c r="S302" s="170">
        <v>0</v>
      </c>
      <c r="T302" s="171">
        <f>S302*H302</f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72" t="s">
        <v>237</v>
      </c>
      <c r="AT302" s="172" t="s">
        <v>162</v>
      </c>
      <c r="AU302" s="172" t="s">
        <v>81</v>
      </c>
      <c r="AY302" s="16" t="s">
        <v>160</v>
      </c>
      <c r="BE302" s="173">
        <f>IF(N302="základná",J302,0)</f>
        <v>0</v>
      </c>
      <c r="BF302" s="173">
        <f>IF(N302="znížená",J302,0)</f>
        <v>0</v>
      </c>
      <c r="BG302" s="173">
        <f>IF(N302="zákl. prenesená",J302,0)</f>
        <v>0</v>
      </c>
      <c r="BH302" s="173">
        <f>IF(N302="zníž. prenesená",J302,0)</f>
        <v>0</v>
      </c>
      <c r="BI302" s="173">
        <f>IF(N302="nulová",J302,0)</f>
        <v>0</v>
      </c>
      <c r="BJ302" s="16" t="s">
        <v>81</v>
      </c>
      <c r="BK302" s="173">
        <f>ROUND(I302*H302,2)</f>
        <v>0</v>
      </c>
      <c r="BL302" s="16" t="s">
        <v>237</v>
      </c>
      <c r="BM302" s="172" t="s">
        <v>518</v>
      </c>
    </row>
    <row r="303" spans="1:65" s="13" customFormat="1" x14ac:dyDescent="0.2">
      <c r="B303" s="174"/>
      <c r="D303" s="175" t="s">
        <v>168</v>
      </c>
      <c r="E303" s="176" t="s">
        <v>1</v>
      </c>
      <c r="F303" s="177" t="s">
        <v>77</v>
      </c>
      <c r="H303" s="178">
        <v>1</v>
      </c>
      <c r="I303" s="179"/>
      <c r="L303" s="174"/>
      <c r="M303" s="180"/>
      <c r="N303" s="181"/>
      <c r="O303" s="181"/>
      <c r="P303" s="181"/>
      <c r="Q303" s="181"/>
      <c r="R303" s="181"/>
      <c r="S303" s="181"/>
      <c r="T303" s="182"/>
      <c r="AT303" s="176" t="s">
        <v>168</v>
      </c>
      <c r="AU303" s="176" t="s">
        <v>81</v>
      </c>
      <c r="AV303" s="13" t="s">
        <v>81</v>
      </c>
      <c r="AW303" s="13" t="s">
        <v>29</v>
      </c>
      <c r="AX303" s="13" t="s">
        <v>77</v>
      </c>
      <c r="AY303" s="176" t="s">
        <v>160</v>
      </c>
    </row>
    <row r="304" spans="1:65" s="2" customFormat="1" ht="24.15" customHeight="1" x14ac:dyDescent="0.2">
      <c r="A304" s="31"/>
      <c r="B304" s="125"/>
      <c r="C304" s="191" t="s">
        <v>519</v>
      </c>
      <c r="D304" s="191" t="s">
        <v>238</v>
      </c>
      <c r="E304" s="192" t="s">
        <v>520</v>
      </c>
      <c r="F304" s="193" t="s">
        <v>521</v>
      </c>
      <c r="G304" s="194" t="s">
        <v>165</v>
      </c>
      <c r="H304" s="195">
        <v>1</v>
      </c>
      <c r="I304" s="196"/>
      <c r="J304" s="197">
        <f>ROUND(I304*H304,2)</f>
        <v>0</v>
      </c>
      <c r="K304" s="198"/>
      <c r="L304" s="199"/>
      <c r="M304" s="200" t="s">
        <v>1</v>
      </c>
      <c r="N304" s="201" t="s">
        <v>38</v>
      </c>
      <c r="O304" s="60"/>
      <c r="P304" s="170">
        <f>O304*H304</f>
        <v>0</v>
      </c>
      <c r="Q304" s="170">
        <v>1.0999999999999999E-2</v>
      </c>
      <c r="R304" s="170">
        <f>Q304*H304</f>
        <v>1.0999999999999999E-2</v>
      </c>
      <c r="S304" s="170">
        <v>0</v>
      </c>
      <c r="T304" s="171">
        <f>S304*H304</f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72" t="s">
        <v>311</v>
      </c>
      <c r="AT304" s="172" t="s">
        <v>238</v>
      </c>
      <c r="AU304" s="172" t="s">
        <v>81</v>
      </c>
      <c r="AY304" s="16" t="s">
        <v>160</v>
      </c>
      <c r="BE304" s="173">
        <f>IF(N304="základná",J304,0)</f>
        <v>0</v>
      </c>
      <c r="BF304" s="173">
        <f>IF(N304="znížená",J304,0)</f>
        <v>0</v>
      </c>
      <c r="BG304" s="173">
        <f>IF(N304="zákl. prenesená",J304,0)</f>
        <v>0</v>
      </c>
      <c r="BH304" s="173">
        <f>IF(N304="zníž. prenesená",J304,0)</f>
        <v>0</v>
      </c>
      <c r="BI304" s="173">
        <f>IF(N304="nulová",J304,0)</f>
        <v>0</v>
      </c>
      <c r="BJ304" s="16" t="s">
        <v>81</v>
      </c>
      <c r="BK304" s="173">
        <f>ROUND(I304*H304,2)</f>
        <v>0</v>
      </c>
      <c r="BL304" s="16" t="s">
        <v>237</v>
      </c>
      <c r="BM304" s="172" t="s">
        <v>522</v>
      </c>
    </row>
    <row r="305" spans="1:65" s="2" customFormat="1" ht="24.15" customHeight="1" x14ac:dyDescent="0.2">
      <c r="A305" s="31"/>
      <c r="B305" s="125"/>
      <c r="C305" s="160" t="s">
        <v>523</v>
      </c>
      <c r="D305" s="160" t="s">
        <v>162</v>
      </c>
      <c r="E305" s="161" t="s">
        <v>524</v>
      </c>
      <c r="F305" s="162" t="s">
        <v>525</v>
      </c>
      <c r="G305" s="163" t="s">
        <v>505</v>
      </c>
      <c r="H305" s="164">
        <v>2</v>
      </c>
      <c r="I305" s="165"/>
      <c r="J305" s="166">
        <f>ROUND(I305*H305,2)</f>
        <v>0</v>
      </c>
      <c r="K305" s="167"/>
      <c r="L305" s="32"/>
      <c r="M305" s="168" t="s">
        <v>1</v>
      </c>
      <c r="N305" s="169" t="s">
        <v>38</v>
      </c>
      <c r="O305" s="60"/>
      <c r="P305" s="170">
        <f>O305*H305</f>
        <v>0</v>
      </c>
      <c r="Q305" s="170">
        <v>0</v>
      </c>
      <c r="R305" s="170">
        <f>Q305*H305</f>
        <v>0</v>
      </c>
      <c r="S305" s="170">
        <v>4.5999999999999999E-2</v>
      </c>
      <c r="T305" s="171">
        <f>S305*H305</f>
        <v>9.1999999999999998E-2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72" t="s">
        <v>237</v>
      </c>
      <c r="AT305" s="172" t="s">
        <v>162</v>
      </c>
      <c r="AU305" s="172" t="s">
        <v>81</v>
      </c>
      <c r="AY305" s="16" t="s">
        <v>160</v>
      </c>
      <c r="BE305" s="173">
        <f>IF(N305="základná",J305,0)</f>
        <v>0</v>
      </c>
      <c r="BF305" s="173">
        <f>IF(N305="znížená",J305,0)</f>
        <v>0</v>
      </c>
      <c r="BG305" s="173">
        <f>IF(N305="zákl. prenesená",J305,0)</f>
        <v>0</v>
      </c>
      <c r="BH305" s="173">
        <f>IF(N305="zníž. prenesená",J305,0)</f>
        <v>0</v>
      </c>
      <c r="BI305" s="173">
        <f>IF(N305="nulová",J305,0)</f>
        <v>0</v>
      </c>
      <c r="BJ305" s="16" t="s">
        <v>81</v>
      </c>
      <c r="BK305" s="173">
        <f>ROUND(I305*H305,2)</f>
        <v>0</v>
      </c>
      <c r="BL305" s="16" t="s">
        <v>237</v>
      </c>
      <c r="BM305" s="172" t="s">
        <v>526</v>
      </c>
    </row>
    <row r="306" spans="1:65" s="2" customFormat="1" ht="24.15" customHeight="1" x14ac:dyDescent="0.2">
      <c r="A306" s="31"/>
      <c r="B306" s="125"/>
      <c r="C306" s="160" t="s">
        <v>527</v>
      </c>
      <c r="D306" s="160" t="s">
        <v>162</v>
      </c>
      <c r="E306" s="161" t="s">
        <v>528</v>
      </c>
      <c r="F306" s="162" t="s">
        <v>529</v>
      </c>
      <c r="G306" s="163" t="s">
        <v>505</v>
      </c>
      <c r="H306" s="164">
        <v>2</v>
      </c>
      <c r="I306" s="165"/>
      <c r="J306" s="166">
        <f>ROUND(I306*H306,2)</f>
        <v>0</v>
      </c>
      <c r="K306" s="167"/>
      <c r="L306" s="32"/>
      <c r="M306" s="168" t="s">
        <v>1</v>
      </c>
      <c r="N306" s="169" t="s">
        <v>38</v>
      </c>
      <c r="O306" s="60"/>
      <c r="P306" s="170">
        <f>O306*H306</f>
        <v>0</v>
      </c>
      <c r="Q306" s="170">
        <v>0</v>
      </c>
      <c r="R306" s="170">
        <f>Q306*H306</f>
        <v>0</v>
      </c>
      <c r="S306" s="170">
        <v>4.5999999999999999E-2</v>
      </c>
      <c r="T306" s="171">
        <f>S306*H306</f>
        <v>9.1999999999999998E-2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72" t="s">
        <v>237</v>
      </c>
      <c r="AT306" s="172" t="s">
        <v>162</v>
      </c>
      <c r="AU306" s="172" t="s">
        <v>81</v>
      </c>
      <c r="AY306" s="16" t="s">
        <v>160</v>
      </c>
      <c r="BE306" s="173">
        <f>IF(N306="základná",J306,0)</f>
        <v>0</v>
      </c>
      <c r="BF306" s="173">
        <f>IF(N306="znížená",J306,0)</f>
        <v>0</v>
      </c>
      <c r="BG306" s="173">
        <f>IF(N306="zákl. prenesená",J306,0)</f>
        <v>0</v>
      </c>
      <c r="BH306" s="173">
        <f>IF(N306="zníž. prenesená",J306,0)</f>
        <v>0</v>
      </c>
      <c r="BI306" s="173">
        <f>IF(N306="nulová",J306,0)</f>
        <v>0</v>
      </c>
      <c r="BJ306" s="16" t="s">
        <v>81</v>
      </c>
      <c r="BK306" s="173">
        <f>ROUND(I306*H306,2)</f>
        <v>0</v>
      </c>
      <c r="BL306" s="16" t="s">
        <v>237</v>
      </c>
      <c r="BM306" s="172" t="s">
        <v>530</v>
      </c>
    </row>
    <row r="307" spans="1:65" s="2" customFormat="1" ht="33" customHeight="1" x14ac:dyDescent="0.2">
      <c r="A307" s="31"/>
      <c r="B307" s="125"/>
      <c r="C307" s="160" t="s">
        <v>531</v>
      </c>
      <c r="D307" s="160" t="s">
        <v>162</v>
      </c>
      <c r="E307" s="161" t="s">
        <v>532</v>
      </c>
      <c r="F307" s="162" t="s">
        <v>533</v>
      </c>
      <c r="G307" s="163" t="s">
        <v>272</v>
      </c>
      <c r="H307" s="164">
        <v>0.218</v>
      </c>
      <c r="I307" s="165"/>
      <c r="J307" s="166">
        <f>ROUND(I307*H307,2)</f>
        <v>0</v>
      </c>
      <c r="K307" s="167"/>
      <c r="L307" s="32"/>
      <c r="M307" s="168" t="s">
        <v>1</v>
      </c>
      <c r="N307" s="169" t="s">
        <v>38</v>
      </c>
      <c r="O307" s="60"/>
      <c r="P307" s="170">
        <f>O307*H307</f>
        <v>0</v>
      </c>
      <c r="Q307" s="170">
        <v>0</v>
      </c>
      <c r="R307" s="170">
        <f>Q307*H307</f>
        <v>0</v>
      </c>
      <c r="S307" s="170">
        <v>0</v>
      </c>
      <c r="T307" s="171">
        <f>S307*H307</f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72" t="s">
        <v>237</v>
      </c>
      <c r="AT307" s="172" t="s">
        <v>162</v>
      </c>
      <c r="AU307" s="172" t="s">
        <v>81</v>
      </c>
      <c r="AY307" s="16" t="s">
        <v>160</v>
      </c>
      <c r="BE307" s="173">
        <f>IF(N307="základná",J307,0)</f>
        <v>0</v>
      </c>
      <c r="BF307" s="173">
        <f>IF(N307="znížená",J307,0)</f>
        <v>0</v>
      </c>
      <c r="BG307" s="173">
        <f>IF(N307="zákl. prenesená",J307,0)</f>
        <v>0</v>
      </c>
      <c r="BH307" s="173">
        <f>IF(N307="zníž. prenesená",J307,0)</f>
        <v>0</v>
      </c>
      <c r="BI307" s="173">
        <f>IF(N307="nulová",J307,0)</f>
        <v>0</v>
      </c>
      <c r="BJ307" s="16" t="s">
        <v>81</v>
      </c>
      <c r="BK307" s="173">
        <f>ROUND(I307*H307,2)</f>
        <v>0</v>
      </c>
      <c r="BL307" s="16" t="s">
        <v>237</v>
      </c>
      <c r="BM307" s="172" t="s">
        <v>534</v>
      </c>
    </row>
    <row r="308" spans="1:65" s="2" customFormat="1" ht="21.75" customHeight="1" x14ac:dyDescent="0.2">
      <c r="A308" s="31"/>
      <c r="B308" s="125"/>
      <c r="C308" s="160" t="s">
        <v>535</v>
      </c>
      <c r="D308" s="160" t="s">
        <v>162</v>
      </c>
      <c r="E308" s="161" t="s">
        <v>536</v>
      </c>
      <c r="F308" s="162" t="s">
        <v>537</v>
      </c>
      <c r="G308" s="163" t="s">
        <v>505</v>
      </c>
      <c r="H308" s="164">
        <v>5</v>
      </c>
      <c r="I308" s="165"/>
      <c r="J308" s="166">
        <f>ROUND(I308*H308,2)</f>
        <v>0</v>
      </c>
      <c r="K308" s="167"/>
      <c r="L308" s="32"/>
      <c r="M308" s="168" t="s">
        <v>1</v>
      </c>
      <c r="N308" s="169" t="s">
        <v>38</v>
      </c>
      <c r="O308" s="60"/>
      <c r="P308" s="170">
        <f>O308*H308</f>
        <v>0</v>
      </c>
      <c r="Q308" s="170">
        <v>2.7999999999999998E-4</v>
      </c>
      <c r="R308" s="170">
        <f>Q308*H308</f>
        <v>1.3999999999999998E-3</v>
      </c>
      <c r="S308" s="170">
        <v>0</v>
      </c>
      <c r="T308" s="171">
        <f>S308*H308</f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72" t="s">
        <v>237</v>
      </c>
      <c r="AT308" s="172" t="s">
        <v>162</v>
      </c>
      <c r="AU308" s="172" t="s">
        <v>81</v>
      </c>
      <c r="AY308" s="16" t="s">
        <v>160</v>
      </c>
      <c r="BE308" s="173">
        <f>IF(N308="základná",J308,0)</f>
        <v>0</v>
      </c>
      <c r="BF308" s="173">
        <f>IF(N308="znížená",J308,0)</f>
        <v>0</v>
      </c>
      <c r="BG308" s="173">
        <f>IF(N308="zákl. prenesená",J308,0)</f>
        <v>0</v>
      </c>
      <c r="BH308" s="173">
        <f>IF(N308="zníž. prenesená",J308,0)</f>
        <v>0</v>
      </c>
      <c r="BI308" s="173">
        <f>IF(N308="nulová",J308,0)</f>
        <v>0</v>
      </c>
      <c r="BJ308" s="16" t="s">
        <v>81</v>
      </c>
      <c r="BK308" s="173">
        <f>ROUND(I308*H308,2)</f>
        <v>0</v>
      </c>
      <c r="BL308" s="16" t="s">
        <v>237</v>
      </c>
      <c r="BM308" s="172" t="s">
        <v>538</v>
      </c>
    </row>
    <row r="309" spans="1:65" s="13" customFormat="1" x14ac:dyDescent="0.2">
      <c r="B309" s="174"/>
      <c r="D309" s="175" t="s">
        <v>168</v>
      </c>
      <c r="E309" s="176" t="s">
        <v>1</v>
      </c>
      <c r="F309" s="177" t="s">
        <v>539</v>
      </c>
      <c r="H309" s="178">
        <v>3</v>
      </c>
      <c r="I309" s="179"/>
      <c r="L309" s="174"/>
      <c r="M309" s="180"/>
      <c r="N309" s="181"/>
      <c r="O309" s="181"/>
      <c r="P309" s="181"/>
      <c r="Q309" s="181"/>
      <c r="R309" s="181"/>
      <c r="S309" s="181"/>
      <c r="T309" s="182"/>
      <c r="AT309" s="176" t="s">
        <v>168</v>
      </c>
      <c r="AU309" s="176" t="s">
        <v>81</v>
      </c>
      <c r="AV309" s="13" t="s">
        <v>81</v>
      </c>
      <c r="AW309" s="13" t="s">
        <v>29</v>
      </c>
      <c r="AX309" s="13" t="s">
        <v>72</v>
      </c>
      <c r="AY309" s="176" t="s">
        <v>160</v>
      </c>
    </row>
    <row r="310" spans="1:65" s="13" customFormat="1" x14ac:dyDescent="0.2">
      <c r="B310" s="174"/>
      <c r="D310" s="175" t="s">
        <v>168</v>
      </c>
      <c r="E310" s="176" t="s">
        <v>1</v>
      </c>
      <c r="F310" s="177" t="s">
        <v>540</v>
      </c>
      <c r="H310" s="178">
        <v>2</v>
      </c>
      <c r="I310" s="179"/>
      <c r="L310" s="174"/>
      <c r="M310" s="180"/>
      <c r="N310" s="181"/>
      <c r="O310" s="181"/>
      <c r="P310" s="181"/>
      <c r="Q310" s="181"/>
      <c r="R310" s="181"/>
      <c r="S310" s="181"/>
      <c r="T310" s="182"/>
      <c r="AT310" s="176" t="s">
        <v>168</v>
      </c>
      <c r="AU310" s="176" t="s">
        <v>81</v>
      </c>
      <c r="AV310" s="13" t="s">
        <v>81</v>
      </c>
      <c r="AW310" s="13" t="s">
        <v>29</v>
      </c>
      <c r="AX310" s="13" t="s">
        <v>72</v>
      </c>
      <c r="AY310" s="176" t="s">
        <v>160</v>
      </c>
    </row>
    <row r="311" spans="1:65" s="14" customFormat="1" x14ac:dyDescent="0.2">
      <c r="B311" s="183"/>
      <c r="D311" s="175" t="s">
        <v>168</v>
      </c>
      <c r="E311" s="184" t="s">
        <v>1</v>
      </c>
      <c r="F311" s="185" t="s">
        <v>189</v>
      </c>
      <c r="H311" s="186">
        <v>5</v>
      </c>
      <c r="I311" s="187"/>
      <c r="L311" s="183"/>
      <c r="M311" s="188"/>
      <c r="N311" s="189"/>
      <c r="O311" s="189"/>
      <c r="P311" s="189"/>
      <c r="Q311" s="189"/>
      <c r="R311" s="189"/>
      <c r="S311" s="189"/>
      <c r="T311" s="190"/>
      <c r="AT311" s="184" t="s">
        <v>168</v>
      </c>
      <c r="AU311" s="184" t="s">
        <v>81</v>
      </c>
      <c r="AV311" s="14" t="s">
        <v>166</v>
      </c>
      <c r="AW311" s="14" t="s">
        <v>29</v>
      </c>
      <c r="AX311" s="14" t="s">
        <v>77</v>
      </c>
      <c r="AY311" s="184" t="s">
        <v>160</v>
      </c>
    </row>
    <row r="312" spans="1:65" s="2" customFormat="1" ht="16.5" customHeight="1" x14ac:dyDescent="0.2">
      <c r="A312" s="31"/>
      <c r="B312" s="125"/>
      <c r="C312" s="191" t="s">
        <v>541</v>
      </c>
      <c r="D312" s="191" t="s">
        <v>238</v>
      </c>
      <c r="E312" s="192" t="s">
        <v>542</v>
      </c>
      <c r="F312" s="193" t="s">
        <v>543</v>
      </c>
      <c r="G312" s="194" t="s">
        <v>165</v>
      </c>
      <c r="H312" s="195">
        <v>5</v>
      </c>
      <c r="I312" s="196"/>
      <c r="J312" s="197">
        <f>ROUND(I312*H312,2)</f>
        <v>0</v>
      </c>
      <c r="K312" s="198"/>
      <c r="L312" s="199"/>
      <c r="M312" s="200" t="s">
        <v>1</v>
      </c>
      <c r="N312" s="201" t="s">
        <v>38</v>
      </c>
      <c r="O312" s="60"/>
      <c r="P312" s="170">
        <f>O312*H312</f>
        <v>0</v>
      </c>
      <c r="Q312" s="170">
        <v>2.7E-4</v>
      </c>
      <c r="R312" s="170">
        <f>Q312*H312</f>
        <v>1.3500000000000001E-3</v>
      </c>
      <c r="S312" s="170">
        <v>0</v>
      </c>
      <c r="T312" s="171">
        <f>S312*H312</f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72" t="s">
        <v>311</v>
      </c>
      <c r="AT312" s="172" t="s">
        <v>238</v>
      </c>
      <c r="AU312" s="172" t="s">
        <v>81</v>
      </c>
      <c r="AY312" s="16" t="s">
        <v>160</v>
      </c>
      <c r="BE312" s="173">
        <f>IF(N312="základná",J312,0)</f>
        <v>0</v>
      </c>
      <c r="BF312" s="173">
        <f>IF(N312="znížená",J312,0)</f>
        <v>0</v>
      </c>
      <c r="BG312" s="173">
        <f>IF(N312="zákl. prenesená",J312,0)</f>
        <v>0</v>
      </c>
      <c r="BH312" s="173">
        <f>IF(N312="zníž. prenesená",J312,0)</f>
        <v>0</v>
      </c>
      <c r="BI312" s="173">
        <f>IF(N312="nulová",J312,0)</f>
        <v>0</v>
      </c>
      <c r="BJ312" s="16" t="s">
        <v>81</v>
      </c>
      <c r="BK312" s="173">
        <f>ROUND(I312*H312,2)</f>
        <v>0</v>
      </c>
      <c r="BL312" s="16" t="s">
        <v>237</v>
      </c>
      <c r="BM312" s="172" t="s">
        <v>544</v>
      </c>
    </row>
    <row r="313" spans="1:65" s="13" customFormat="1" x14ac:dyDescent="0.2">
      <c r="B313" s="174"/>
      <c r="D313" s="175" t="s">
        <v>168</v>
      </c>
      <c r="E313" s="176" t="s">
        <v>1</v>
      </c>
      <c r="F313" s="177" t="s">
        <v>107</v>
      </c>
      <c r="H313" s="178">
        <v>5</v>
      </c>
      <c r="I313" s="179"/>
      <c r="L313" s="174"/>
      <c r="M313" s="180"/>
      <c r="N313" s="181"/>
      <c r="O313" s="181"/>
      <c r="P313" s="181"/>
      <c r="Q313" s="181"/>
      <c r="R313" s="181"/>
      <c r="S313" s="181"/>
      <c r="T313" s="182"/>
      <c r="AT313" s="176" t="s">
        <v>168</v>
      </c>
      <c r="AU313" s="176" t="s">
        <v>81</v>
      </c>
      <c r="AV313" s="13" t="s">
        <v>81</v>
      </c>
      <c r="AW313" s="13" t="s">
        <v>29</v>
      </c>
      <c r="AX313" s="13" t="s">
        <v>77</v>
      </c>
      <c r="AY313" s="176" t="s">
        <v>160</v>
      </c>
    </row>
    <row r="314" spans="1:65" s="2" customFormat="1" ht="24.15" customHeight="1" x14ac:dyDescent="0.2">
      <c r="A314" s="31"/>
      <c r="B314" s="125"/>
      <c r="C314" s="160" t="s">
        <v>545</v>
      </c>
      <c r="D314" s="160" t="s">
        <v>162</v>
      </c>
      <c r="E314" s="161" t="s">
        <v>546</v>
      </c>
      <c r="F314" s="162" t="s">
        <v>547</v>
      </c>
      <c r="G314" s="163" t="s">
        <v>505</v>
      </c>
      <c r="H314" s="164">
        <v>3</v>
      </c>
      <c r="I314" s="165"/>
      <c r="J314" s="166">
        <f t="shared" ref="J314:J323" si="5">ROUND(I314*H314,2)</f>
        <v>0</v>
      </c>
      <c r="K314" s="167"/>
      <c r="L314" s="32"/>
      <c r="M314" s="168" t="s">
        <v>1</v>
      </c>
      <c r="N314" s="169" t="s">
        <v>38</v>
      </c>
      <c r="O314" s="60"/>
      <c r="P314" s="170">
        <f t="shared" ref="P314:P323" si="6">O314*H314</f>
        <v>0</v>
      </c>
      <c r="Q314" s="170">
        <v>0</v>
      </c>
      <c r="R314" s="170">
        <f t="shared" ref="R314:R323" si="7">Q314*H314</f>
        <v>0</v>
      </c>
      <c r="S314" s="170">
        <v>2.5999999999999999E-3</v>
      </c>
      <c r="T314" s="171">
        <f t="shared" ref="T314:T323" si="8">S314*H314</f>
        <v>7.7999999999999996E-3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72" t="s">
        <v>237</v>
      </c>
      <c r="AT314" s="172" t="s">
        <v>162</v>
      </c>
      <c r="AU314" s="172" t="s">
        <v>81</v>
      </c>
      <c r="AY314" s="16" t="s">
        <v>160</v>
      </c>
      <c r="BE314" s="173">
        <f t="shared" ref="BE314:BE323" si="9">IF(N314="základná",J314,0)</f>
        <v>0</v>
      </c>
      <c r="BF314" s="173">
        <f t="shared" ref="BF314:BF323" si="10">IF(N314="znížená",J314,0)</f>
        <v>0</v>
      </c>
      <c r="BG314" s="173">
        <f t="shared" ref="BG314:BG323" si="11">IF(N314="zákl. prenesená",J314,0)</f>
        <v>0</v>
      </c>
      <c r="BH314" s="173">
        <f t="shared" ref="BH314:BH323" si="12">IF(N314="zníž. prenesená",J314,0)</f>
        <v>0</v>
      </c>
      <c r="BI314" s="173">
        <f t="shared" ref="BI314:BI323" si="13">IF(N314="nulová",J314,0)</f>
        <v>0</v>
      </c>
      <c r="BJ314" s="16" t="s">
        <v>81</v>
      </c>
      <c r="BK314" s="173">
        <f t="shared" ref="BK314:BK323" si="14">ROUND(I314*H314,2)</f>
        <v>0</v>
      </c>
      <c r="BL314" s="16" t="s">
        <v>237</v>
      </c>
      <c r="BM314" s="172" t="s">
        <v>548</v>
      </c>
    </row>
    <row r="315" spans="1:65" s="2" customFormat="1" ht="33" customHeight="1" x14ac:dyDescent="0.2">
      <c r="A315" s="31"/>
      <c r="B315" s="125"/>
      <c r="C315" s="160" t="s">
        <v>549</v>
      </c>
      <c r="D315" s="160" t="s">
        <v>162</v>
      </c>
      <c r="E315" s="161" t="s">
        <v>550</v>
      </c>
      <c r="F315" s="162" t="s">
        <v>551</v>
      </c>
      <c r="G315" s="163" t="s">
        <v>165</v>
      </c>
      <c r="H315" s="164">
        <v>1</v>
      </c>
      <c r="I315" s="165"/>
      <c r="J315" s="166">
        <f t="shared" si="5"/>
        <v>0</v>
      </c>
      <c r="K315" s="167"/>
      <c r="L315" s="32"/>
      <c r="M315" s="168" t="s">
        <v>1</v>
      </c>
      <c r="N315" s="169" t="s">
        <v>38</v>
      </c>
      <c r="O315" s="60"/>
      <c r="P315" s="170">
        <f t="shared" si="6"/>
        <v>0</v>
      </c>
      <c r="Q315" s="170">
        <v>1E-4</v>
      </c>
      <c r="R315" s="170">
        <f t="shared" si="7"/>
        <v>1E-4</v>
      </c>
      <c r="S315" s="170">
        <v>0</v>
      </c>
      <c r="T315" s="171">
        <f t="shared" si="8"/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72" t="s">
        <v>237</v>
      </c>
      <c r="AT315" s="172" t="s">
        <v>162</v>
      </c>
      <c r="AU315" s="172" t="s">
        <v>81</v>
      </c>
      <c r="AY315" s="16" t="s">
        <v>160</v>
      </c>
      <c r="BE315" s="173">
        <f t="shared" si="9"/>
        <v>0</v>
      </c>
      <c r="BF315" s="173">
        <f t="shared" si="10"/>
        <v>0</v>
      </c>
      <c r="BG315" s="173">
        <f t="shared" si="11"/>
        <v>0</v>
      </c>
      <c r="BH315" s="173">
        <f t="shared" si="12"/>
        <v>0</v>
      </c>
      <c r="BI315" s="173">
        <f t="shared" si="13"/>
        <v>0</v>
      </c>
      <c r="BJ315" s="16" t="s">
        <v>81</v>
      </c>
      <c r="BK315" s="173">
        <f t="shared" si="14"/>
        <v>0</v>
      </c>
      <c r="BL315" s="16" t="s">
        <v>237</v>
      </c>
      <c r="BM315" s="172" t="s">
        <v>552</v>
      </c>
    </row>
    <row r="316" spans="1:65" s="2" customFormat="1" ht="16.5" customHeight="1" x14ac:dyDescent="0.2">
      <c r="A316" s="31"/>
      <c r="B316" s="125"/>
      <c r="C316" s="191" t="s">
        <v>553</v>
      </c>
      <c r="D316" s="191" t="s">
        <v>238</v>
      </c>
      <c r="E316" s="192" t="s">
        <v>554</v>
      </c>
      <c r="F316" s="193" t="s">
        <v>555</v>
      </c>
      <c r="G316" s="194" t="s">
        <v>165</v>
      </c>
      <c r="H316" s="195">
        <v>1</v>
      </c>
      <c r="I316" s="196"/>
      <c r="J316" s="197">
        <f t="shared" si="5"/>
        <v>0</v>
      </c>
      <c r="K316" s="198"/>
      <c r="L316" s="199"/>
      <c r="M316" s="200" t="s">
        <v>1</v>
      </c>
      <c r="N316" s="201" t="s">
        <v>38</v>
      </c>
      <c r="O316" s="60"/>
      <c r="P316" s="170">
        <f t="shared" si="6"/>
        <v>0</v>
      </c>
      <c r="Q316" s="170">
        <v>2E-3</v>
      </c>
      <c r="R316" s="170">
        <f t="shared" si="7"/>
        <v>2E-3</v>
      </c>
      <c r="S316" s="170">
        <v>0</v>
      </c>
      <c r="T316" s="171">
        <f t="shared" si="8"/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72" t="s">
        <v>311</v>
      </c>
      <c r="AT316" s="172" t="s">
        <v>238</v>
      </c>
      <c r="AU316" s="172" t="s">
        <v>81</v>
      </c>
      <c r="AY316" s="16" t="s">
        <v>160</v>
      </c>
      <c r="BE316" s="173">
        <f t="shared" si="9"/>
        <v>0</v>
      </c>
      <c r="BF316" s="173">
        <f t="shared" si="10"/>
        <v>0</v>
      </c>
      <c r="BG316" s="173">
        <f t="shared" si="11"/>
        <v>0</v>
      </c>
      <c r="BH316" s="173">
        <f t="shared" si="12"/>
        <v>0</v>
      </c>
      <c r="BI316" s="173">
        <f t="shared" si="13"/>
        <v>0</v>
      </c>
      <c r="BJ316" s="16" t="s">
        <v>81</v>
      </c>
      <c r="BK316" s="173">
        <f t="shared" si="14"/>
        <v>0</v>
      </c>
      <c r="BL316" s="16" t="s">
        <v>237</v>
      </c>
      <c r="BM316" s="172" t="s">
        <v>556</v>
      </c>
    </row>
    <row r="317" spans="1:65" s="2" customFormat="1" ht="24.15" customHeight="1" x14ac:dyDescent="0.2">
      <c r="A317" s="31"/>
      <c r="B317" s="125"/>
      <c r="C317" s="160" t="s">
        <v>557</v>
      </c>
      <c r="D317" s="160" t="s">
        <v>162</v>
      </c>
      <c r="E317" s="161" t="s">
        <v>558</v>
      </c>
      <c r="F317" s="162" t="s">
        <v>559</v>
      </c>
      <c r="G317" s="163" t="s">
        <v>165</v>
      </c>
      <c r="H317" s="164">
        <v>1</v>
      </c>
      <c r="I317" s="165"/>
      <c r="J317" s="166">
        <f t="shared" si="5"/>
        <v>0</v>
      </c>
      <c r="K317" s="167"/>
      <c r="L317" s="32"/>
      <c r="M317" s="168" t="s">
        <v>1</v>
      </c>
      <c r="N317" s="169" t="s">
        <v>38</v>
      </c>
      <c r="O317" s="60"/>
      <c r="P317" s="170">
        <f t="shared" si="6"/>
        <v>0</v>
      </c>
      <c r="Q317" s="170">
        <v>0</v>
      </c>
      <c r="R317" s="170">
        <f t="shared" si="7"/>
        <v>0</v>
      </c>
      <c r="S317" s="170">
        <v>0</v>
      </c>
      <c r="T317" s="171">
        <f t="shared" si="8"/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72" t="s">
        <v>237</v>
      </c>
      <c r="AT317" s="172" t="s">
        <v>162</v>
      </c>
      <c r="AU317" s="172" t="s">
        <v>81</v>
      </c>
      <c r="AY317" s="16" t="s">
        <v>160</v>
      </c>
      <c r="BE317" s="173">
        <f t="shared" si="9"/>
        <v>0</v>
      </c>
      <c r="BF317" s="173">
        <f t="shared" si="10"/>
        <v>0</v>
      </c>
      <c r="BG317" s="173">
        <f t="shared" si="11"/>
        <v>0</v>
      </c>
      <c r="BH317" s="173">
        <f t="shared" si="12"/>
        <v>0</v>
      </c>
      <c r="BI317" s="173">
        <f t="shared" si="13"/>
        <v>0</v>
      </c>
      <c r="BJ317" s="16" t="s">
        <v>81</v>
      </c>
      <c r="BK317" s="173">
        <f t="shared" si="14"/>
        <v>0</v>
      </c>
      <c r="BL317" s="16" t="s">
        <v>237</v>
      </c>
      <c r="BM317" s="172" t="s">
        <v>560</v>
      </c>
    </row>
    <row r="318" spans="1:65" s="2" customFormat="1" ht="24.15" customHeight="1" x14ac:dyDescent="0.2">
      <c r="A318" s="31"/>
      <c r="B318" s="125"/>
      <c r="C318" s="191" t="s">
        <v>561</v>
      </c>
      <c r="D318" s="191" t="s">
        <v>238</v>
      </c>
      <c r="E318" s="192" t="s">
        <v>562</v>
      </c>
      <c r="F318" s="193" t="s">
        <v>563</v>
      </c>
      <c r="G318" s="194" t="s">
        <v>165</v>
      </c>
      <c r="H318" s="195">
        <v>1</v>
      </c>
      <c r="I318" s="196"/>
      <c r="J318" s="197">
        <f t="shared" si="5"/>
        <v>0</v>
      </c>
      <c r="K318" s="198"/>
      <c r="L318" s="199"/>
      <c r="M318" s="200" t="s">
        <v>1</v>
      </c>
      <c r="N318" s="201" t="s">
        <v>38</v>
      </c>
      <c r="O318" s="60"/>
      <c r="P318" s="170">
        <f t="shared" si="6"/>
        <v>0</v>
      </c>
      <c r="Q318" s="170">
        <v>1.2999999999999999E-3</v>
      </c>
      <c r="R318" s="170">
        <f t="shared" si="7"/>
        <v>1.2999999999999999E-3</v>
      </c>
      <c r="S318" s="170">
        <v>0</v>
      </c>
      <c r="T318" s="171">
        <f t="shared" si="8"/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72" t="s">
        <v>311</v>
      </c>
      <c r="AT318" s="172" t="s">
        <v>238</v>
      </c>
      <c r="AU318" s="172" t="s">
        <v>81</v>
      </c>
      <c r="AY318" s="16" t="s">
        <v>160</v>
      </c>
      <c r="BE318" s="173">
        <f t="shared" si="9"/>
        <v>0</v>
      </c>
      <c r="BF318" s="173">
        <f t="shared" si="10"/>
        <v>0</v>
      </c>
      <c r="BG318" s="173">
        <f t="shared" si="11"/>
        <v>0</v>
      </c>
      <c r="BH318" s="173">
        <f t="shared" si="12"/>
        <v>0</v>
      </c>
      <c r="BI318" s="173">
        <f t="shared" si="13"/>
        <v>0</v>
      </c>
      <c r="BJ318" s="16" t="s">
        <v>81</v>
      </c>
      <c r="BK318" s="173">
        <f t="shared" si="14"/>
        <v>0</v>
      </c>
      <c r="BL318" s="16" t="s">
        <v>237</v>
      </c>
      <c r="BM318" s="172" t="s">
        <v>564</v>
      </c>
    </row>
    <row r="319" spans="1:65" s="2" customFormat="1" ht="24.15" customHeight="1" x14ac:dyDescent="0.2">
      <c r="A319" s="31"/>
      <c r="B319" s="125"/>
      <c r="C319" s="160" t="s">
        <v>565</v>
      </c>
      <c r="D319" s="160" t="s">
        <v>162</v>
      </c>
      <c r="E319" s="161" t="s">
        <v>566</v>
      </c>
      <c r="F319" s="162" t="s">
        <v>567</v>
      </c>
      <c r="G319" s="163" t="s">
        <v>165</v>
      </c>
      <c r="H319" s="164">
        <v>2</v>
      </c>
      <c r="I319" s="165"/>
      <c r="J319" s="166">
        <f t="shared" si="5"/>
        <v>0</v>
      </c>
      <c r="K319" s="167"/>
      <c r="L319" s="32"/>
      <c r="M319" s="168" t="s">
        <v>1</v>
      </c>
      <c r="N319" s="169" t="s">
        <v>38</v>
      </c>
      <c r="O319" s="60"/>
      <c r="P319" s="170">
        <f t="shared" si="6"/>
        <v>0</v>
      </c>
      <c r="Q319" s="170">
        <v>0</v>
      </c>
      <c r="R319" s="170">
        <f t="shared" si="7"/>
        <v>0</v>
      </c>
      <c r="S319" s="170">
        <v>2.2499999999999998E-3</v>
      </c>
      <c r="T319" s="171">
        <f t="shared" si="8"/>
        <v>4.4999999999999997E-3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172" t="s">
        <v>237</v>
      </c>
      <c r="AT319" s="172" t="s">
        <v>162</v>
      </c>
      <c r="AU319" s="172" t="s">
        <v>81</v>
      </c>
      <c r="AY319" s="16" t="s">
        <v>160</v>
      </c>
      <c r="BE319" s="173">
        <f t="shared" si="9"/>
        <v>0</v>
      </c>
      <c r="BF319" s="173">
        <f t="shared" si="10"/>
        <v>0</v>
      </c>
      <c r="BG319" s="173">
        <f t="shared" si="11"/>
        <v>0</v>
      </c>
      <c r="BH319" s="173">
        <f t="shared" si="12"/>
        <v>0</v>
      </c>
      <c r="BI319" s="173">
        <f t="shared" si="13"/>
        <v>0</v>
      </c>
      <c r="BJ319" s="16" t="s">
        <v>81</v>
      </c>
      <c r="BK319" s="173">
        <f t="shared" si="14"/>
        <v>0</v>
      </c>
      <c r="BL319" s="16" t="s">
        <v>237</v>
      </c>
      <c r="BM319" s="172" t="s">
        <v>568</v>
      </c>
    </row>
    <row r="320" spans="1:65" s="2" customFormat="1" ht="24.15" customHeight="1" x14ac:dyDescent="0.2">
      <c r="A320" s="31"/>
      <c r="B320" s="125"/>
      <c r="C320" s="160" t="s">
        <v>569</v>
      </c>
      <c r="D320" s="160" t="s">
        <v>162</v>
      </c>
      <c r="E320" s="161" t="s">
        <v>570</v>
      </c>
      <c r="F320" s="162" t="s">
        <v>571</v>
      </c>
      <c r="G320" s="163" t="s">
        <v>165</v>
      </c>
      <c r="H320" s="164">
        <v>2</v>
      </c>
      <c r="I320" s="165"/>
      <c r="J320" s="166">
        <f t="shared" si="5"/>
        <v>0</v>
      </c>
      <c r="K320" s="167"/>
      <c r="L320" s="32"/>
      <c r="M320" s="168" t="s">
        <v>1</v>
      </c>
      <c r="N320" s="169" t="s">
        <v>38</v>
      </c>
      <c r="O320" s="60"/>
      <c r="P320" s="170">
        <f t="shared" si="6"/>
        <v>0</v>
      </c>
      <c r="Q320" s="170">
        <v>0</v>
      </c>
      <c r="R320" s="170">
        <f t="shared" si="7"/>
        <v>0</v>
      </c>
      <c r="S320" s="170">
        <v>1.1299999999999999E-3</v>
      </c>
      <c r="T320" s="171">
        <f t="shared" si="8"/>
        <v>2.2599999999999999E-3</v>
      </c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R320" s="172" t="s">
        <v>237</v>
      </c>
      <c r="AT320" s="172" t="s">
        <v>162</v>
      </c>
      <c r="AU320" s="172" t="s">
        <v>81</v>
      </c>
      <c r="AY320" s="16" t="s">
        <v>160</v>
      </c>
      <c r="BE320" s="173">
        <f t="shared" si="9"/>
        <v>0</v>
      </c>
      <c r="BF320" s="173">
        <f t="shared" si="10"/>
        <v>0</v>
      </c>
      <c r="BG320" s="173">
        <f t="shared" si="11"/>
        <v>0</v>
      </c>
      <c r="BH320" s="173">
        <f t="shared" si="12"/>
        <v>0</v>
      </c>
      <c r="BI320" s="173">
        <f t="shared" si="13"/>
        <v>0</v>
      </c>
      <c r="BJ320" s="16" t="s">
        <v>81</v>
      </c>
      <c r="BK320" s="173">
        <f t="shared" si="14"/>
        <v>0</v>
      </c>
      <c r="BL320" s="16" t="s">
        <v>237</v>
      </c>
      <c r="BM320" s="172" t="s">
        <v>572</v>
      </c>
    </row>
    <row r="321" spans="1:65" s="2" customFormat="1" ht="24.15" customHeight="1" x14ac:dyDescent="0.2">
      <c r="A321" s="31"/>
      <c r="B321" s="125"/>
      <c r="C321" s="160" t="s">
        <v>573</v>
      </c>
      <c r="D321" s="160" t="s">
        <v>162</v>
      </c>
      <c r="E321" s="161" t="s">
        <v>574</v>
      </c>
      <c r="F321" s="162" t="s">
        <v>575</v>
      </c>
      <c r="G321" s="163" t="s">
        <v>165</v>
      </c>
      <c r="H321" s="164">
        <v>1</v>
      </c>
      <c r="I321" s="165"/>
      <c r="J321" s="166">
        <f t="shared" si="5"/>
        <v>0</v>
      </c>
      <c r="K321" s="167"/>
      <c r="L321" s="32"/>
      <c r="M321" s="168" t="s">
        <v>1</v>
      </c>
      <c r="N321" s="169" t="s">
        <v>38</v>
      </c>
      <c r="O321" s="60"/>
      <c r="P321" s="170">
        <f t="shared" si="6"/>
        <v>0</v>
      </c>
      <c r="Q321" s="170">
        <v>0</v>
      </c>
      <c r="R321" s="170">
        <f t="shared" si="7"/>
        <v>0</v>
      </c>
      <c r="S321" s="170">
        <v>0</v>
      </c>
      <c r="T321" s="171">
        <f t="shared" si="8"/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72" t="s">
        <v>237</v>
      </c>
      <c r="AT321" s="172" t="s">
        <v>162</v>
      </c>
      <c r="AU321" s="172" t="s">
        <v>81</v>
      </c>
      <c r="AY321" s="16" t="s">
        <v>160</v>
      </c>
      <c r="BE321" s="173">
        <f t="shared" si="9"/>
        <v>0</v>
      </c>
      <c r="BF321" s="173">
        <f t="shared" si="10"/>
        <v>0</v>
      </c>
      <c r="BG321" s="173">
        <f t="shared" si="11"/>
        <v>0</v>
      </c>
      <c r="BH321" s="173">
        <f t="shared" si="12"/>
        <v>0</v>
      </c>
      <c r="BI321" s="173">
        <f t="shared" si="13"/>
        <v>0</v>
      </c>
      <c r="BJ321" s="16" t="s">
        <v>81</v>
      </c>
      <c r="BK321" s="173">
        <f t="shared" si="14"/>
        <v>0</v>
      </c>
      <c r="BL321" s="16" t="s">
        <v>237</v>
      </c>
      <c r="BM321" s="172" t="s">
        <v>576</v>
      </c>
    </row>
    <row r="322" spans="1:65" s="2" customFormat="1" ht="21.75" customHeight="1" x14ac:dyDescent="0.2">
      <c r="A322" s="31"/>
      <c r="B322" s="125"/>
      <c r="C322" s="191" t="s">
        <v>577</v>
      </c>
      <c r="D322" s="191" t="s">
        <v>238</v>
      </c>
      <c r="E322" s="192" t="s">
        <v>578</v>
      </c>
      <c r="F322" s="193" t="s">
        <v>579</v>
      </c>
      <c r="G322" s="194" t="s">
        <v>165</v>
      </c>
      <c r="H322" s="195">
        <v>1</v>
      </c>
      <c r="I322" s="196"/>
      <c r="J322" s="197">
        <f t="shared" si="5"/>
        <v>0</v>
      </c>
      <c r="K322" s="198"/>
      <c r="L322" s="199"/>
      <c r="M322" s="200" t="s">
        <v>1</v>
      </c>
      <c r="N322" s="201" t="s">
        <v>38</v>
      </c>
      <c r="O322" s="60"/>
      <c r="P322" s="170">
        <f t="shared" si="6"/>
        <v>0</v>
      </c>
      <c r="Q322" s="170">
        <v>3.3E-4</v>
      </c>
      <c r="R322" s="170">
        <f t="shared" si="7"/>
        <v>3.3E-4</v>
      </c>
      <c r="S322" s="170">
        <v>0</v>
      </c>
      <c r="T322" s="171">
        <f t="shared" si="8"/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172" t="s">
        <v>311</v>
      </c>
      <c r="AT322" s="172" t="s">
        <v>238</v>
      </c>
      <c r="AU322" s="172" t="s">
        <v>81</v>
      </c>
      <c r="AY322" s="16" t="s">
        <v>160</v>
      </c>
      <c r="BE322" s="173">
        <f t="shared" si="9"/>
        <v>0</v>
      </c>
      <c r="BF322" s="173">
        <f t="shared" si="10"/>
        <v>0</v>
      </c>
      <c r="BG322" s="173">
        <f t="shared" si="11"/>
        <v>0</v>
      </c>
      <c r="BH322" s="173">
        <f t="shared" si="12"/>
        <v>0</v>
      </c>
      <c r="BI322" s="173">
        <f t="shared" si="13"/>
        <v>0</v>
      </c>
      <c r="BJ322" s="16" t="s">
        <v>81</v>
      </c>
      <c r="BK322" s="173">
        <f t="shared" si="14"/>
        <v>0</v>
      </c>
      <c r="BL322" s="16" t="s">
        <v>237</v>
      </c>
      <c r="BM322" s="172" t="s">
        <v>580</v>
      </c>
    </row>
    <row r="323" spans="1:65" s="2" customFormat="1" ht="24.15" customHeight="1" x14ac:dyDescent="0.2">
      <c r="A323" s="31"/>
      <c r="B323" s="125"/>
      <c r="C323" s="160" t="s">
        <v>581</v>
      </c>
      <c r="D323" s="160" t="s">
        <v>162</v>
      </c>
      <c r="E323" s="161" t="s">
        <v>582</v>
      </c>
      <c r="F323" s="162" t="s">
        <v>583</v>
      </c>
      <c r="G323" s="163" t="s">
        <v>386</v>
      </c>
      <c r="H323" s="202"/>
      <c r="I323" s="165"/>
      <c r="J323" s="166">
        <f t="shared" si="5"/>
        <v>0</v>
      </c>
      <c r="K323" s="167"/>
      <c r="L323" s="32"/>
      <c r="M323" s="168" t="s">
        <v>1</v>
      </c>
      <c r="N323" s="169" t="s">
        <v>38</v>
      </c>
      <c r="O323" s="60"/>
      <c r="P323" s="170">
        <f t="shared" si="6"/>
        <v>0</v>
      </c>
      <c r="Q323" s="170">
        <v>0</v>
      </c>
      <c r="R323" s="170">
        <f t="shared" si="7"/>
        <v>0</v>
      </c>
      <c r="S323" s="170">
        <v>0</v>
      </c>
      <c r="T323" s="171">
        <f t="shared" si="8"/>
        <v>0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172" t="s">
        <v>237</v>
      </c>
      <c r="AT323" s="172" t="s">
        <v>162</v>
      </c>
      <c r="AU323" s="172" t="s">
        <v>81</v>
      </c>
      <c r="AY323" s="16" t="s">
        <v>160</v>
      </c>
      <c r="BE323" s="173">
        <f t="shared" si="9"/>
        <v>0</v>
      </c>
      <c r="BF323" s="173">
        <f t="shared" si="10"/>
        <v>0</v>
      </c>
      <c r="BG323" s="173">
        <f t="shared" si="11"/>
        <v>0</v>
      </c>
      <c r="BH323" s="173">
        <f t="shared" si="12"/>
        <v>0</v>
      </c>
      <c r="BI323" s="173">
        <f t="shared" si="13"/>
        <v>0</v>
      </c>
      <c r="BJ323" s="16" t="s">
        <v>81</v>
      </c>
      <c r="BK323" s="173">
        <f t="shared" si="14"/>
        <v>0</v>
      </c>
      <c r="BL323" s="16" t="s">
        <v>237</v>
      </c>
      <c r="BM323" s="172" t="s">
        <v>584</v>
      </c>
    </row>
    <row r="324" spans="1:65" s="12" customFormat="1" ht="22.8" customHeight="1" x14ac:dyDescent="0.25">
      <c r="B324" s="147"/>
      <c r="D324" s="148" t="s">
        <v>71</v>
      </c>
      <c r="E324" s="158" t="s">
        <v>585</v>
      </c>
      <c r="F324" s="158" t="s">
        <v>586</v>
      </c>
      <c r="I324" s="150"/>
      <c r="J324" s="159">
        <f>BK324</f>
        <v>0</v>
      </c>
      <c r="L324" s="147"/>
      <c r="M324" s="152"/>
      <c r="N324" s="153"/>
      <c r="O324" s="153"/>
      <c r="P324" s="154">
        <f>P325</f>
        <v>0</v>
      </c>
      <c r="Q324" s="153"/>
      <c r="R324" s="154">
        <f>R325</f>
        <v>0</v>
      </c>
      <c r="S324" s="153"/>
      <c r="T324" s="155">
        <f>T325</f>
        <v>0</v>
      </c>
      <c r="AR324" s="148" t="s">
        <v>81</v>
      </c>
      <c r="AT324" s="156" t="s">
        <v>71</v>
      </c>
      <c r="AU324" s="156" t="s">
        <v>77</v>
      </c>
      <c r="AY324" s="148" t="s">
        <v>160</v>
      </c>
      <c r="BK324" s="157">
        <f>BK325</f>
        <v>0</v>
      </c>
    </row>
    <row r="325" spans="1:65" s="2" customFormat="1" ht="49.05" customHeight="1" x14ac:dyDescent="0.2">
      <c r="A325" s="31"/>
      <c r="B325" s="125"/>
      <c r="C325" s="160" t="s">
        <v>587</v>
      </c>
      <c r="D325" s="160" t="s">
        <v>162</v>
      </c>
      <c r="E325" s="161" t="s">
        <v>588</v>
      </c>
      <c r="F325" s="162" t="s">
        <v>589</v>
      </c>
      <c r="G325" s="163" t="s">
        <v>590</v>
      </c>
      <c r="H325" s="164">
        <v>16</v>
      </c>
      <c r="I325" s="165"/>
      <c r="J325" s="166">
        <f>ROUND(I325*H325,2)</f>
        <v>0</v>
      </c>
      <c r="K325" s="167"/>
      <c r="L325" s="32"/>
      <c r="M325" s="168" t="s">
        <v>1</v>
      </c>
      <c r="N325" s="169" t="s">
        <v>38</v>
      </c>
      <c r="O325" s="60"/>
      <c r="P325" s="170">
        <f>O325*H325</f>
        <v>0</v>
      </c>
      <c r="Q325" s="170">
        <v>0</v>
      </c>
      <c r="R325" s="170">
        <f>Q325*H325</f>
        <v>0</v>
      </c>
      <c r="S325" s="170">
        <v>0</v>
      </c>
      <c r="T325" s="171">
        <f>S325*H325</f>
        <v>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72" t="s">
        <v>237</v>
      </c>
      <c r="AT325" s="172" t="s">
        <v>162</v>
      </c>
      <c r="AU325" s="172" t="s">
        <v>81</v>
      </c>
      <c r="AY325" s="16" t="s">
        <v>160</v>
      </c>
      <c r="BE325" s="173">
        <f>IF(N325="základná",J325,0)</f>
        <v>0</v>
      </c>
      <c r="BF325" s="173">
        <f>IF(N325="znížená",J325,0)</f>
        <v>0</v>
      </c>
      <c r="BG325" s="173">
        <f>IF(N325="zákl. prenesená",J325,0)</f>
        <v>0</v>
      </c>
      <c r="BH325" s="173">
        <f>IF(N325="zníž. prenesená",J325,0)</f>
        <v>0</v>
      </c>
      <c r="BI325" s="173">
        <f>IF(N325="nulová",J325,0)</f>
        <v>0</v>
      </c>
      <c r="BJ325" s="16" t="s">
        <v>81</v>
      </c>
      <c r="BK325" s="173">
        <f>ROUND(I325*H325,2)</f>
        <v>0</v>
      </c>
      <c r="BL325" s="16" t="s">
        <v>237</v>
      </c>
      <c r="BM325" s="172" t="s">
        <v>591</v>
      </c>
    </row>
    <row r="326" spans="1:65" s="12" customFormat="1" ht="22.8" customHeight="1" x14ac:dyDescent="0.25">
      <c r="B326" s="147"/>
      <c r="D326" s="148" t="s">
        <v>71</v>
      </c>
      <c r="E326" s="158" t="s">
        <v>592</v>
      </c>
      <c r="F326" s="158" t="s">
        <v>593</v>
      </c>
      <c r="I326" s="150"/>
      <c r="J326" s="159">
        <f>BK326</f>
        <v>0</v>
      </c>
      <c r="L326" s="147"/>
      <c r="M326" s="152"/>
      <c r="N326" s="153"/>
      <c r="O326" s="153"/>
      <c r="P326" s="154">
        <f>SUM(P327:P335)</f>
        <v>0</v>
      </c>
      <c r="Q326" s="153"/>
      <c r="R326" s="154">
        <f>SUM(R327:R335)</f>
        <v>5.2000000000000005E-2</v>
      </c>
      <c r="S326" s="153"/>
      <c r="T326" s="155">
        <f>SUM(T327:T335)</f>
        <v>0</v>
      </c>
      <c r="AR326" s="148" t="s">
        <v>81</v>
      </c>
      <c r="AT326" s="156" t="s">
        <v>71</v>
      </c>
      <c r="AU326" s="156" t="s">
        <v>77</v>
      </c>
      <c r="AY326" s="148" t="s">
        <v>160</v>
      </c>
      <c r="BK326" s="157">
        <f>SUM(BK327:BK335)</f>
        <v>0</v>
      </c>
    </row>
    <row r="327" spans="1:65" s="2" customFormat="1" ht="33" customHeight="1" x14ac:dyDescent="0.2">
      <c r="A327" s="31"/>
      <c r="B327" s="125"/>
      <c r="C327" s="160" t="s">
        <v>594</v>
      </c>
      <c r="D327" s="160" t="s">
        <v>162</v>
      </c>
      <c r="E327" s="161" t="s">
        <v>595</v>
      </c>
      <c r="F327" s="162" t="s">
        <v>596</v>
      </c>
      <c r="G327" s="163" t="s">
        <v>165</v>
      </c>
      <c r="H327" s="164">
        <v>2</v>
      </c>
      <c r="I327" s="165"/>
      <c r="J327" s="166">
        <f>ROUND(I327*H327,2)</f>
        <v>0</v>
      </c>
      <c r="K327" s="167"/>
      <c r="L327" s="32"/>
      <c r="M327" s="168" t="s">
        <v>1</v>
      </c>
      <c r="N327" s="169" t="s">
        <v>38</v>
      </c>
      <c r="O327" s="60"/>
      <c r="P327" s="170">
        <f>O327*H327</f>
        <v>0</v>
      </c>
      <c r="Q327" s="170">
        <v>0</v>
      </c>
      <c r="R327" s="170">
        <f>Q327*H327</f>
        <v>0</v>
      </c>
      <c r="S327" s="170">
        <v>0</v>
      </c>
      <c r="T327" s="171">
        <f>S327*H327</f>
        <v>0</v>
      </c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R327" s="172" t="s">
        <v>237</v>
      </c>
      <c r="AT327" s="172" t="s">
        <v>162</v>
      </c>
      <c r="AU327" s="172" t="s">
        <v>81</v>
      </c>
      <c r="AY327" s="16" t="s">
        <v>160</v>
      </c>
      <c r="BE327" s="173">
        <f>IF(N327="základná",J327,0)</f>
        <v>0</v>
      </c>
      <c r="BF327" s="173">
        <f>IF(N327="znížená",J327,0)</f>
        <v>0</v>
      </c>
      <c r="BG327" s="173">
        <f>IF(N327="zákl. prenesená",J327,0)</f>
        <v>0</v>
      </c>
      <c r="BH327" s="173">
        <f>IF(N327="zníž. prenesená",J327,0)</f>
        <v>0</v>
      </c>
      <c r="BI327" s="173">
        <f>IF(N327="nulová",J327,0)</f>
        <v>0</v>
      </c>
      <c r="BJ327" s="16" t="s">
        <v>81</v>
      </c>
      <c r="BK327" s="173">
        <f>ROUND(I327*H327,2)</f>
        <v>0</v>
      </c>
      <c r="BL327" s="16" t="s">
        <v>237</v>
      </c>
      <c r="BM327" s="172" t="s">
        <v>597</v>
      </c>
    </row>
    <row r="328" spans="1:65" s="13" customFormat="1" ht="20.399999999999999" x14ac:dyDescent="0.2">
      <c r="B328" s="174"/>
      <c r="D328" s="175" t="s">
        <v>168</v>
      </c>
      <c r="E328" s="176" t="s">
        <v>1</v>
      </c>
      <c r="F328" s="177" t="s">
        <v>598</v>
      </c>
      <c r="H328" s="178">
        <v>2</v>
      </c>
      <c r="I328" s="179"/>
      <c r="L328" s="174"/>
      <c r="M328" s="180"/>
      <c r="N328" s="181"/>
      <c r="O328" s="181"/>
      <c r="P328" s="181"/>
      <c r="Q328" s="181"/>
      <c r="R328" s="181"/>
      <c r="S328" s="181"/>
      <c r="T328" s="182"/>
      <c r="AT328" s="176" t="s">
        <v>168</v>
      </c>
      <c r="AU328" s="176" t="s">
        <v>81</v>
      </c>
      <c r="AV328" s="13" t="s">
        <v>81</v>
      </c>
      <c r="AW328" s="13" t="s">
        <v>29</v>
      </c>
      <c r="AX328" s="13" t="s">
        <v>77</v>
      </c>
      <c r="AY328" s="176" t="s">
        <v>160</v>
      </c>
    </row>
    <row r="329" spans="1:65" s="2" customFormat="1" ht="33" customHeight="1" x14ac:dyDescent="0.2">
      <c r="A329" s="31"/>
      <c r="B329" s="125"/>
      <c r="C329" s="160" t="s">
        <v>599</v>
      </c>
      <c r="D329" s="160" t="s">
        <v>162</v>
      </c>
      <c r="E329" s="161" t="s">
        <v>600</v>
      </c>
      <c r="F329" s="162" t="s">
        <v>601</v>
      </c>
      <c r="G329" s="163" t="s">
        <v>165</v>
      </c>
      <c r="H329" s="164">
        <v>2</v>
      </c>
      <c r="I329" s="165"/>
      <c r="J329" s="166">
        <f>ROUND(I329*H329,2)</f>
        <v>0</v>
      </c>
      <c r="K329" s="167"/>
      <c r="L329" s="32"/>
      <c r="M329" s="168" t="s">
        <v>1</v>
      </c>
      <c r="N329" s="169" t="s">
        <v>38</v>
      </c>
      <c r="O329" s="60"/>
      <c r="P329" s="170">
        <f>O329*H329</f>
        <v>0</v>
      </c>
      <c r="Q329" s="170">
        <v>0</v>
      </c>
      <c r="R329" s="170">
        <f>Q329*H329</f>
        <v>0</v>
      </c>
      <c r="S329" s="170">
        <v>0</v>
      </c>
      <c r="T329" s="171">
        <f>S329*H329</f>
        <v>0</v>
      </c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R329" s="172" t="s">
        <v>237</v>
      </c>
      <c r="AT329" s="172" t="s">
        <v>162</v>
      </c>
      <c r="AU329" s="172" t="s">
        <v>81</v>
      </c>
      <c r="AY329" s="16" t="s">
        <v>160</v>
      </c>
      <c r="BE329" s="173">
        <f>IF(N329="základná",J329,0)</f>
        <v>0</v>
      </c>
      <c r="BF329" s="173">
        <f>IF(N329="znížená",J329,0)</f>
        <v>0</v>
      </c>
      <c r="BG329" s="173">
        <f>IF(N329="zákl. prenesená",J329,0)</f>
        <v>0</v>
      </c>
      <c r="BH329" s="173">
        <f>IF(N329="zníž. prenesená",J329,0)</f>
        <v>0</v>
      </c>
      <c r="BI329" s="173">
        <f>IF(N329="nulová",J329,0)</f>
        <v>0</v>
      </c>
      <c r="BJ329" s="16" t="s">
        <v>81</v>
      </c>
      <c r="BK329" s="173">
        <f>ROUND(I329*H329,2)</f>
        <v>0</v>
      </c>
      <c r="BL329" s="16" t="s">
        <v>237</v>
      </c>
      <c r="BM329" s="172" t="s">
        <v>602</v>
      </c>
    </row>
    <row r="330" spans="1:65" s="13" customFormat="1" x14ac:dyDescent="0.2">
      <c r="B330" s="174"/>
      <c r="D330" s="175" t="s">
        <v>168</v>
      </c>
      <c r="E330" s="176" t="s">
        <v>1</v>
      </c>
      <c r="F330" s="177" t="s">
        <v>81</v>
      </c>
      <c r="H330" s="178">
        <v>2</v>
      </c>
      <c r="I330" s="179"/>
      <c r="L330" s="174"/>
      <c r="M330" s="180"/>
      <c r="N330" s="181"/>
      <c r="O330" s="181"/>
      <c r="P330" s="181"/>
      <c r="Q330" s="181"/>
      <c r="R330" s="181"/>
      <c r="S330" s="181"/>
      <c r="T330" s="182"/>
      <c r="AT330" s="176" t="s">
        <v>168</v>
      </c>
      <c r="AU330" s="176" t="s">
        <v>81</v>
      </c>
      <c r="AV330" s="13" t="s">
        <v>81</v>
      </c>
      <c r="AW330" s="13" t="s">
        <v>29</v>
      </c>
      <c r="AX330" s="13" t="s">
        <v>77</v>
      </c>
      <c r="AY330" s="176" t="s">
        <v>160</v>
      </c>
    </row>
    <row r="331" spans="1:65" s="2" customFormat="1" ht="33" customHeight="1" x14ac:dyDescent="0.2">
      <c r="A331" s="31"/>
      <c r="B331" s="125"/>
      <c r="C331" s="191" t="s">
        <v>603</v>
      </c>
      <c r="D331" s="191" t="s">
        <v>238</v>
      </c>
      <c r="E331" s="192" t="s">
        <v>604</v>
      </c>
      <c r="F331" s="193" t="s">
        <v>605</v>
      </c>
      <c r="G331" s="194" t="s">
        <v>165</v>
      </c>
      <c r="H331" s="195">
        <v>1</v>
      </c>
      <c r="I331" s="196"/>
      <c r="J331" s="197">
        <f>ROUND(I331*H331,2)</f>
        <v>0</v>
      </c>
      <c r="K331" s="198"/>
      <c r="L331" s="199"/>
      <c r="M331" s="200" t="s">
        <v>1</v>
      </c>
      <c r="N331" s="201" t="s">
        <v>38</v>
      </c>
      <c r="O331" s="60"/>
      <c r="P331" s="170">
        <f>O331*H331</f>
        <v>0</v>
      </c>
      <c r="Q331" s="170">
        <v>1E-3</v>
      </c>
      <c r="R331" s="170">
        <f>Q331*H331</f>
        <v>1E-3</v>
      </c>
      <c r="S331" s="170">
        <v>0</v>
      </c>
      <c r="T331" s="171">
        <f>S331*H331</f>
        <v>0</v>
      </c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R331" s="172" t="s">
        <v>311</v>
      </c>
      <c r="AT331" s="172" t="s">
        <v>238</v>
      </c>
      <c r="AU331" s="172" t="s">
        <v>81</v>
      </c>
      <c r="AY331" s="16" t="s">
        <v>160</v>
      </c>
      <c r="BE331" s="173">
        <f>IF(N331="základná",J331,0)</f>
        <v>0</v>
      </c>
      <c r="BF331" s="173">
        <f>IF(N331="znížená",J331,0)</f>
        <v>0</v>
      </c>
      <c r="BG331" s="173">
        <f>IF(N331="zákl. prenesená",J331,0)</f>
        <v>0</v>
      </c>
      <c r="BH331" s="173">
        <f>IF(N331="zníž. prenesená",J331,0)</f>
        <v>0</v>
      </c>
      <c r="BI331" s="173">
        <f>IF(N331="nulová",J331,0)</f>
        <v>0</v>
      </c>
      <c r="BJ331" s="16" t="s">
        <v>81</v>
      </c>
      <c r="BK331" s="173">
        <f>ROUND(I331*H331,2)</f>
        <v>0</v>
      </c>
      <c r="BL331" s="16" t="s">
        <v>237</v>
      </c>
      <c r="BM331" s="172" t="s">
        <v>606</v>
      </c>
    </row>
    <row r="332" spans="1:65" s="13" customFormat="1" x14ac:dyDescent="0.2">
      <c r="B332" s="174"/>
      <c r="D332" s="175" t="s">
        <v>168</v>
      </c>
      <c r="E332" s="176" t="s">
        <v>1</v>
      </c>
      <c r="F332" s="177" t="s">
        <v>77</v>
      </c>
      <c r="H332" s="178">
        <v>1</v>
      </c>
      <c r="I332" s="179"/>
      <c r="L332" s="174"/>
      <c r="M332" s="180"/>
      <c r="N332" s="181"/>
      <c r="O332" s="181"/>
      <c r="P332" s="181"/>
      <c r="Q332" s="181"/>
      <c r="R332" s="181"/>
      <c r="S332" s="181"/>
      <c r="T332" s="182"/>
      <c r="AT332" s="176" t="s">
        <v>168</v>
      </c>
      <c r="AU332" s="176" t="s">
        <v>81</v>
      </c>
      <c r="AV332" s="13" t="s">
        <v>81</v>
      </c>
      <c r="AW332" s="13" t="s">
        <v>29</v>
      </c>
      <c r="AX332" s="13" t="s">
        <v>77</v>
      </c>
      <c r="AY332" s="176" t="s">
        <v>160</v>
      </c>
    </row>
    <row r="333" spans="1:65" s="2" customFormat="1" ht="24.15" customHeight="1" x14ac:dyDescent="0.2">
      <c r="A333" s="31"/>
      <c r="B333" s="125"/>
      <c r="C333" s="191" t="s">
        <v>607</v>
      </c>
      <c r="D333" s="191" t="s">
        <v>238</v>
      </c>
      <c r="E333" s="192" t="s">
        <v>608</v>
      </c>
      <c r="F333" s="193" t="s">
        <v>609</v>
      </c>
      <c r="G333" s="194" t="s">
        <v>165</v>
      </c>
      <c r="H333" s="195">
        <v>1</v>
      </c>
      <c r="I333" s="196"/>
      <c r="J333" s="197">
        <f>ROUND(I333*H333,2)</f>
        <v>0</v>
      </c>
      <c r="K333" s="198"/>
      <c r="L333" s="199"/>
      <c r="M333" s="200" t="s">
        <v>1</v>
      </c>
      <c r="N333" s="201" t="s">
        <v>38</v>
      </c>
      <c r="O333" s="60"/>
      <c r="P333" s="170">
        <f>O333*H333</f>
        <v>0</v>
      </c>
      <c r="Q333" s="170">
        <v>1E-3</v>
      </c>
      <c r="R333" s="170">
        <f>Q333*H333</f>
        <v>1E-3</v>
      </c>
      <c r="S333" s="170">
        <v>0</v>
      </c>
      <c r="T333" s="171">
        <f>S333*H333</f>
        <v>0</v>
      </c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R333" s="172" t="s">
        <v>311</v>
      </c>
      <c r="AT333" s="172" t="s">
        <v>238</v>
      </c>
      <c r="AU333" s="172" t="s">
        <v>81</v>
      </c>
      <c r="AY333" s="16" t="s">
        <v>160</v>
      </c>
      <c r="BE333" s="173">
        <f>IF(N333="základná",J333,0)</f>
        <v>0</v>
      </c>
      <c r="BF333" s="173">
        <f>IF(N333="znížená",J333,0)</f>
        <v>0</v>
      </c>
      <c r="BG333" s="173">
        <f>IF(N333="zákl. prenesená",J333,0)</f>
        <v>0</v>
      </c>
      <c r="BH333" s="173">
        <f>IF(N333="zníž. prenesená",J333,0)</f>
        <v>0</v>
      </c>
      <c r="BI333" s="173">
        <f>IF(N333="nulová",J333,0)</f>
        <v>0</v>
      </c>
      <c r="BJ333" s="16" t="s">
        <v>81</v>
      </c>
      <c r="BK333" s="173">
        <f>ROUND(I333*H333,2)</f>
        <v>0</v>
      </c>
      <c r="BL333" s="16" t="s">
        <v>237</v>
      </c>
      <c r="BM333" s="172" t="s">
        <v>610</v>
      </c>
    </row>
    <row r="334" spans="1:65" s="2" customFormat="1" ht="24.15" customHeight="1" x14ac:dyDescent="0.2">
      <c r="A334" s="31"/>
      <c r="B334" s="125"/>
      <c r="C334" s="191" t="s">
        <v>611</v>
      </c>
      <c r="D334" s="191" t="s">
        <v>238</v>
      </c>
      <c r="E334" s="192" t="s">
        <v>612</v>
      </c>
      <c r="F334" s="193" t="s">
        <v>613</v>
      </c>
      <c r="G334" s="194" t="s">
        <v>165</v>
      </c>
      <c r="H334" s="195">
        <v>2</v>
      </c>
      <c r="I334" s="196"/>
      <c r="J334" s="197">
        <f>ROUND(I334*H334,2)</f>
        <v>0</v>
      </c>
      <c r="K334" s="198"/>
      <c r="L334" s="199"/>
      <c r="M334" s="200" t="s">
        <v>1</v>
      </c>
      <c r="N334" s="201" t="s">
        <v>38</v>
      </c>
      <c r="O334" s="60"/>
      <c r="P334" s="170">
        <f>O334*H334</f>
        <v>0</v>
      </c>
      <c r="Q334" s="170">
        <v>2.5000000000000001E-2</v>
      </c>
      <c r="R334" s="170">
        <f>Q334*H334</f>
        <v>0.05</v>
      </c>
      <c r="S334" s="170">
        <v>0</v>
      </c>
      <c r="T334" s="171">
        <f>S334*H334</f>
        <v>0</v>
      </c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172" t="s">
        <v>311</v>
      </c>
      <c r="AT334" s="172" t="s">
        <v>238</v>
      </c>
      <c r="AU334" s="172" t="s">
        <v>81</v>
      </c>
      <c r="AY334" s="16" t="s">
        <v>160</v>
      </c>
      <c r="BE334" s="173">
        <f>IF(N334="základná",J334,0)</f>
        <v>0</v>
      </c>
      <c r="BF334" s="173">
        <f>IF(N334="znížená",J334,0)</f>
        <v>0</v>
      </c>
      <c r="BG334" s="173">
        <f>IF(N334="zákl. prenesená",J334,0)</f>
        <v>0</v>
      </c>
      <c r="BH334" s="173">
        <f>IF(N334="zníž. prenesená",J334,0)</f>
        <v>0</v>
      </c>
      <c r="BI334" s="173">
        <f>IF(N334="nulová",J334,0)</f>
        <v>0</v>
      </c>
      <c r="BJ334" s="16" t="s">
        <v>81</v>
      </c>
      <c r="BK334" s="173">
        <f>ROUND(I334*H334,2)</f>
        <v>0</v>
      </c>
      <c r="BL334" s="16" t="s">
        <v>237</v>
      </c>
      <c r="BM334" s="172" t="s">
        <v>614</v>
      </c>
    </row>
    <row r="335" spans="1:65" s="2" customFormat="1" ht="24.15" customHeight="1" x14ac:dyDescent="0.2">
      <c r="A335" s="31"/>
      <c r="B335" s="125"/>
      <c r="C335" s="160" t="s">
        <v>615</v>
      </c>
      <c r="D335" s="160" t="s">
        <v>162</v>
      </c>
      <c r="E335" s="161" t="s">
        <v>616</v>
      </c>
      <c r="F335" s="162" t="s">
        <v>617</v>
      </c>
      <c r="G335" s="163" t="s">
        <v>386</v>
      </c>
      <c r="H335" s="202"/>
      <c r="I335" s="165"/>
      <c r="J335" s="166">
        <f>ROUND(I335*H335,2)</f>
        <v>0</v>
      </c>
      <c r="K335" s="167"/>
      <c r="L335" s="32"/>
      <c r="M335" s="168" t="s">
        <v>1</v>
      </c>
      <c r="N335" s="169" t="s">
        <v>38</v>
      </c>
      <c r="O335" s="60"/>
      <c r="P335" s="170">
        <f>O335*H335</f>
        <v>0</v>
      </c>
      <c r="Q335" s="170">
        <v>0</v>
      </c>
      <c r="R335" s="170">
        <f>Q335*H335</f>
        <v>0</v>
      </c>
      <c r="S335" s="170">
        <v>0</v>
      </c>
      <c r="T335" s="171">
        <f>S335*H335</f>
        <v>0</v>
      </c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R335" s="172" t="s">
        <v>237</v>
      </c>
      <c r="AT335" s="172" t="s">
        <v>162</v>
      </c>
      <c r="AU335" s="172" t="s">
        <v>81</v>
      </c>
      <c r="AY335" s="16" t="s">
        <v>160</v>
      </c>
      <c r="BE335" s="173">
        <f>IF(N335="základná",J335,0)</f>
        <v>0</v>
      </c>
      <c r="BF335" s="173">
        <f>IF(N335="znížená",J335,0)</f>
        <v>0</v>
      </c>
      <c r="BG335" s="173">
        <f>IF(N335="zákl. prenesená",J335,0)</f>
        <v>0</v>
      </c>
      <c r="BH335" s="173">
        <f>IF(N335="zníž. prenesená",J335,0)</f>
        <v>0</v>
      </c>
      <c r="BI335" s="173">
        <f>IF(N335="nulová",J335,0)</f>
        <v>0</v>
      </c>
      <c r="BJ335" s="16" t="s">
        <v>81</v>
      </c>
      <c r="BK335" s="173">
        <f>ROUND(I335*H335,2)</f>
        <v>0</v>
      </c>
      <c r="BL335" s="16" t="s">
        <v>237</v>
      </c>
      <c r="BM335" s="172" t="s">
        <v>618</v>
      </c>
    </row>
    <row r="336" spans="1:65" s="12" customFormat="1" ht="22.8" customHeight="1" x14ac:dyDescent="0.25">
      <c r="B336" s="147"/>
      <c r="D336" s="148" t="s">
        <v>71</v>
      </c>
      <c r="E336" s="158" t="s">
        <v>619</v>
      </c>
      <c r="F336" s="158" t="s">
        <v>620</v>
      </c>
      <c r="I336" s="150"/>
      <c r="J336" s="159">
        <f>BK336</f>
        <v>0</v>
      </c>
      <c r="L336" s="147"/>
      <c r="M336" s="152"/>
      <c r="N336" s="153"/>
      <c r="O336" s="153"/>
      <c r="P336" s="154">
        <f>SUM(P337:P340)</f>
        <v>0</v>
      </c>
      <c r="Q336" s="153"/>
      <c r="R336" s="154">
        <f>SUM(R337:R340)</f>
        <v>0</v>
      </c>
      <c r="S336" s="153"/>
      <c r="T336" s="155">
        <f>SUM(T337:T340)</f>
        <v>0</v>
      </c>
      <c r="AR336" s="148" t="s">
        <v>81</v>
      </c>
      <c r="AT336" s="156" t="s">
        <v>71</v>
      </c>
      <c r="AU336" s="156" t="s">
        <v>77</v>
      </c>
      <c r="AY336" s="148" t="s">
        <v>160</v>
      </c>
      <c r="BK336" s="157">
        <f>SUM(BK337:BK340)</f>
        <v>0</v>
      </c>
    </row>
    <row r="337" spans="1:65" s="2" customFormat="1" ht="44.25" customHeight="1" x14ac:dyDescent="0.2">
      <c r="A337" s="31"/>
      <c r="B337" s="125"/>
      <c r="C337" s="160" t="s">
        <v>363</v>
      </c>
      <c r="D337" s="160" t="s">
        <v>162</v>
      </c>
      <c r="E337" s="161" t="s">
        <v>621</v>
      </c>
      <c r="F337" s="162" t="s">
        <v>622</v>
      </c>
      <c r="G337" s="163" t="s">
        <v>185</v>
      </c>
      <c r="H337" s="164">
        <v>6.82</v>
      </c>
      <c r="I337" s="165"/>
      <c r="J337" s="166">
        <f>ROUND(I337*H337,2)</f>
        <v>0</v>
      </c>
      <c r="K337" s="167"/>
      <c r="L337" s="32"/>
      <c r="M337" s="168" t="s">
        <v>1</v>
      </c>
      <c r="N337" s="169" t="s">
        <v>38</v>
      </c>
      <c r="O337" s="60"/>
      <c r="P337" s="170">
        <f>O337*H337</f>
        <v>0</v>
      </c>
      <c r="Q337" s="170">
        <v>0</v>
      </c>
      <c r="R337" s="170">
        <f>Q337*H337</f>
        <v>0</v>
      </c>
      <c r="S337" s="170">
        <v>0</v>
      </c>
      <c r="T337" s="171">
        <f>S337*H337</f>
        <v>0</v>
      </c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R337" s="172" t="s">
        <v>166</v>
      </c>
      <c r="AT337" s="172" t="s">
        <v>162</v>
      </c>
      <c r="AU337" s="172" t="s">
        <v>81</v>
      </c>
      <c r="AY337" s="16" t="s">
        <v>160</v>
      </c>
      <c r="BE337" s="173">
        <f>IF(N337="základná",J337,0)</f>
        <v>0</v>
      </c>
      <c r="BF337" s="173">
        <f>IF(N337="znížená",J337,0)</f>
        <v>0</v>
      </c>
      <c r="BG337" s="173">
        <f>IF(N337="zákl. prenesená",J337,0)</f>
        <v>0</v>
      </c>
      <c r="BH337" s="173">
        <f>IF(N337="zníž. prenesená",J337,0)</f>
        <v>0</v>
      </c>
      <c r="BI337" s="173">
        <f>IF(N337="nulová",J337,0)</f>
        <v>0</v>
      </c>
      <c r="BJ337" s="16" t="s">
        <v>81</v>
      </c>
      <c r="BK337" s="173">
        <f>ROUND(I337*H337,2)</f>
        <v>0</v>
      </c>
      <c r="BL337" s="16" t="s">
        <v>166</v>
      </c>
      <c r="BM337" s="172" t="s">
        <v>623</v>
      </c>
    </row>
    <row r="338" spans="1:65" s="13" customFormat="1" ht="20.399999999999999" x14ac:dyDescent="0.2">
      <c r="B338" s="174"/>
      <c r="D338" s="175" t="s">
        <v>168</v>
      </c>
      <c r="E338" s="176" t="s">
        <v>1</v>
      </c>
      <c r="F338" s="177" t="s">
        <v>624</v>
      </c>
      <c r="H338" s="178">
        <v>6.82</v>
      </c>
      <c r="I338" s="179"/>
      <c r="L338" s="174"/>
      <c r="M338" s="180"/>
      <c r="N338" s="181"/>
      <c r="O338" s="181"/>
      <c r="P338" s="181"/>
      <c r="Q338" s="181"/>
      <c r="R338" s="181"/>
      <c r="S338" s="181"/>
      <c r="T338" s="182"/>
      <c r="AT338" s="176" t="s">
        <v>168</v>
      </c>
      <c r="AU338" s="176" t="s">
        <v>81</v>
      </c>
      <c r="AV338" s="13" t="s">
        <v>81</v>
      </c>
      <c r="AW338" s="13" t="s">
        <v>29</v>
      </c>
      <c r="AX338" s="13" t="s">
        <v>72</v>
      </c>
      <c r="AY338" s="176" t="s">
        <v>160</v>
      </c>
    </row>
    <row r="339" spans="1:65" s="14" customFormat="1" x14ac:dyDescent="0.2">
      <c r="B339" s="183"/>
      <c r="D339" s="175" t="s">
        <v>168</v>
      </c>
      <c r="E339" s="184" t="s">
        <v>1</v>
      </c>
      <c r="F339" s="185" t="s">
        <v>189</v>
      </c>
      <c r="H339" s="186">
        <v>6.82</v>
      </c>
      <c r="I339" s="187"/>
      <c r="L339" s="183"/>
      <c r="M339" s="188"/>
      <c r="N339" s="189"/>
      <c r="O339" s="189"/>
      <c r="P339" s="189"/>
      <c r="Q339" s="189"/>
      <c r="R339" s="189"/>
      <c r="S339" s="189"/>
      <c r="T339" s="190"/>
      <c r="AT339" s="184" t="s">
        <v>168</v>
      </c>
      <c r="AU339" s="184" t="s">
        <v>81</v>
      </c>
      <c r="AV339" s="14" t="s">
        <v>166</v>
      </c>
      <c r="AW339" s="14" t="s">
        <v>29</v>
      </c>
      <c r="AX339" s="14" t="s">
        <v>77</v>
      </c>
      <c r="AY339" s="184" t="s">
        <v>160</v>
      </c>
    </row>
    <row r="340" spans="1:65" s="2" customFormat="1" ht="24.15" customHeight="1" x14ac:dyDescent="0.2">
      <c r="A340" s="31"/>
      <c r="B340" s="125"/>
      <c r="C340" s="160" t="s">
        <v>625</v>
      </c>
      <c r="D340" s="160" t="s">
        <v>162</v>
      </c>
      <c r="E340" s="161" t="s">
        <v>626</v>
      </c>
      <c r="F340" s="162" t="s">
        <v>627</v>
      </c>
      <c r="G340" s="163" t="s">
        <v>386</v>
      </c>
      <c r="H340" s="202"/>
      <c r="I340" s="165"/>
      <c r="J340" s="166">
        <f>ROUND(I340*H340,2)</f>
        <v>0</v>
      </c>
      <c r="K340" s="167"/>
      <c r="L340" s="32"/>
      <c r="M340" s="168" t="s">
        <v>1</v>
      </c>
      <c r="N340" s="169" t="s">
        <v>38</v>
      </c>
      <c r="O340" s="60"/>
      <c r="P340" s="170">
        <f>O340*H340</f>
        <v>0</v>
      </c>
      <c r="Q340" s="170">
        <v>0</v>
      </c>
      <c r="R340" s="170">
        <f>Q340*H340</f>
        <v>0</v>
      </c>
      <c r="S340" s="170">
        <v>0</v>
      </c>
      <c r="T340" s="171">
        <f>S340*H340</f>
        <v>0</v>
      </c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R340" s="172" t="s">
        <v>237</v>
      </c>
      <c r="AT340" s="172" t="s">
        <v>162</v>
      </c>
      <c r="AU340" s="172" t="s">
        <v>81</v>
      </c>
      <c r="AY340" s="16" t="s">
        <v>160</v>
      </c>
      <c r="BE340" s="173">
        <f>IF(N340="základná",J340,0)</f>
        <v>0</v>
      </c>
      <c r="BF340" s="173">
        <f>IF(N340="znížená",J340,0)</f>
        <v>0</v>
      </c>
      <c r="BG340" s="173">
        <f>IF(N340="zákl. prenesená",J340,0)</f>
        <v>0</v>
      </c>
      <c r="BH340" s="173">
        <f>IF(N340="zníž. prenesená",J340,0)</f>
        <v>0</v>
      </c>
      <c r="BI340" s="173">
        <f>IF(N340="nulová",J340,0)</f>
        <v>0</v>
      </c>
      <c r="BJ340" s="16" t="s">
        <v>81</v>
      </c>
      <c r="BK340" s="173">
        <f>ROUND(I340*H340,2)</f>
        <v>0</v>
      </c>
      <c r="BL340" s="16" t="s">
        <v>237</v>
      </c>
      <c r="BM340" s="172" t="s">
        <v>628</v>
      </c>
    </row>
    <row r="341" spans="1:65" s="12" customFormat="1" ht="22.8" customHeight="1" x14ac:dyDescent="0.25">
      <c r="B341" s="147"/>
      <c r="D341" s="148" t="s">
        <v>71</v>
      </c>
      <c r="E341" s="158" t="s">
        <v>629</v>
      </c>
      <c r="F341" s="158" t="s">
        <v>630</v>
      </c>
      <c r="I341" s="150"/>
      <c r="J341" s="159">
        <f>BK341</f>
        <v>0</v>
      </c>
      <c r="L341" s="147"/>
      <c r="M341" s="152"/>
      <c r="N341" s="153"/>
      <c r="O341" s="153"/>
      <c r="P341" s="154">
        <f>SUM(P342:P348)</f>
        <v>0</v>
      </c>
      <c r="Q341" s="153"/>
      <c r="R341" s="154">
        <f>SUM(R342:R348)</f>
        <v>0.27059414999999998</v>
      </c>
      <c r="S341" s="153"/>
      <c r="T341" s="155">
        <f>SUM(T342:T348)</f>
        <v>0</v>
      </c>
      <c r="AR341" s="148" t="s">
        <v>81</v>
      </c>
      <c r="AT341" s="156" t="s">
        <v>71</v>
      </c>
      <c r="AU341" s="156" t="s">
        <v>77</v>
      </c>
      <c r="AY341" s="148" t="s">
        <v>160</v>
      </c>
      <c r="BK341" s="157">
        <f>SUM(BK342:BK348)</f>
        <v>0</v>
      </c>
    </row>
    <row r="342" spans="1:65" s="2" customFormat="1" ht="37.799999999999997" customHeight="1" x14ac:dyDescent="0.2">
      <c r="A342" s="31"/>
      <c r="B342" s="125"/>
      <c r="C342" s="160" t="s">
        <v>631</v>
      </c>
      <c r="D342" s="160" t="s">
        <v>162</v>
      </c>
      <c r="E342" s="161" t="s">
        <v>632</v>
      </c>
      <c r="F342" s="162" t="s">
        <v>633</v>
      </c>
      <c r="G342" s="163" t="s">
        <v>185</v>
      </c>
      <c r="H342" s="164">
        <v>12.407</v>
      </c>
      <c r="I342" s="165"/>
      <c r="J342" s="166">
        <f>ROUND(I342*H342,2)</f>
        <v>0</v>
      </c>
      <c r="K342" s="167"/>
      <c r="L342" s="32"/>
      <c r="M342" s="168" t="s">
        <v>1</v>
      </c>
      <c r="N342" s="169" t="s">
        <v>38</v>
      </c>
      <c r="O342" s="60"/>
      <c r="P342" s="170">
        <f>O342*H342</f>
        <v>0</v>
      </c>
      <c r="Q342" s="170">
        <v>3.4499999999999999E-3</v>
      </c>
      <c r="R342" s="170">
        <f>Q342*H342</f>
        <v>4.2804149999999999E-2</v>
      </c>
      <c r="S342" s="170">
        <v>0</v>
      </c>
      <c r="T342" s="171">
        <f>S342*H342</f>
        <v>0</v>
      </c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R342" s="172" t="s">
        <v>237</v>
      </c>
      <c r="AT342" s="172" t="s">
        <v>162</v>
      </c>
      <c r="AU342" s="172" t="s">
        <v>81</v>
      </c>
      <c r="AY342" s="16" t="s">
        <v>160</v>
      </c>
      <c r="BE342" s="173">
        <f>IF(N342="základná",J342,0)</f>
        <v>0</v>
      </c>
      <c r="BF342" s="173">
        <f>IF(N342="znížená",J342,0)</f>
        <v>0</v>
      </c>
      <c r="BG342" s="173">
        <f>IF(N342="zákl. prenesená",J342,0)</f>
        <v>0</v>
      </c>
      <c r="BH342" s="173">
        <f>IF(N342="zníž. prenesená",J342,0)</f>
        <v>0</v>
      </c>
      <c r="BI342" s="173">
        <f>IF(N342="nulová",J342,0)</f>
        <v>0</v>
      </c>
      <c r="BJ342" s="16" t="s">
        <v>81</v>
      </c>
      <c r="BK342" s="173">
        <f>ROUND(I342*H342,2)</f>
        <v>0</v>
      </c>
      <c r="BL342" s="16" t="s">
        <v>237</v>
      </c>
      <c r="BM342" s="172" t="s">
        <v>634</v>
      </c>
    </row>
    <row r="343" spans="1:65" s="13" customFormat="1" x14ac:dyDescent="0.2">
      <c r="B343" s="174"/>
      <c r="D343" s="175" t="s">
        <v>168</v>
      </c>
      <c r="E343" s="176" t="s">
        <v>1</v>
      </c>
      <c r="F343" s="177" t="s">
        <v>635</v>
      </c>
      <c r="H343" s="178">
        <v>12.744</v>
      </c>
      <c r="I343" s="179"/>
      <c r="L343" s="174"/>
      <c r="M343" s="180"/>
      <c r="N343" s="181"/>
      <c r="O343" s="181"/>
      <c r="P343" s="181"/>
      <c r="Q343" s="181"/>
      <c r="R343" s="181"/>
      <c r="S343" s="181"/>
      <c r="T343" s="182"/>
      <c r="AT343" s="176" t="s">
        <v>168</v>
      </c>
      <c r="AU343" s="176" t="s">
        <v>81</v>
      </c>
      <c r="AV343" s="13" t="s">
        <v>81</v>
      </c>
      <c r="AW343" s="13" t="s">
        <v>29</v>
      </c>
      <c r="AX343" s="13" t="s">
        <v>72</v>
      </c>
      <c r="AY343" s="176" t="s">
        <v>160</v>
      </c>
    </row>
    <row r="344" spans="1:65" s="13" customFormat="1" x14ac:dyDescent="0.2">
      <c r="B344" s="174"/>
      <c r="D344" s="175" t="s">
        <v>168</v>
      </c>
      <c r="E344" s="176" t="s">
        <v>1</v>
      </c>
      <c r="F344" s="177" t="s">
        <v>636</v>
      </c>
      <c r="H344" s="178">
        <v>-0.33700000000000002</v>
      </c>
      <c r="I344" s="179"/>
      <c r="L344" s="174"/>
      <c r="M344" s="180"/>
      <c r="N344" s="181"/>
      <c r="O344" s="181"/>
      <c r="P344" s="181"/>
      <c r="Q344" s="181"/>
      <c r="R344" s="181"/>
      <c r="S344" s="181"/>
      <c r="T344" s="182"/>
      <c r="AT344" s="176" t="s">
        <v>168</v>
      </c>
      <c r="AU344" s="176" t="s">
        <v>81</v>
      </c>
      <c r="AV344" s="13" t="s">
        <v>81</v>
      </c>
      <c r="AW344" s="13" t="s">
        <v>29</v>
      </c>
      <c r="AX344" s="13" t="s">
        <v>72</v>
      </c>
      <c r="AY344" s="176" t="s">
        <v>160</v>
      </c>
    </row>
    <row r="345" spans="1:65" s="2" customFormat="1" ht="16.5" customHeight="1" x14ac:dyDescent="0.2">
      <c r="A345" s="31"/>
      <c r="B345" s="125"/>
      <c r="C345" s="191" t="s">
        <v>637</v>
      </c>
      <c r="D345" s="191" t="s">
        <v>238</v>
      </c>
      <c r="E345" s="192" t="s">
        <v>638</v>
      </c>
      <c r="F345" s="193" t="s">
        <v>639</v>
      </c>
      <c r="G345" s="194" t="s">
        <v>185</v>
      </c>
      <c r="H345" s="195">
        <v>12.654999999999999</v>
      </c>
      <c r="I345" s="196"/>
      <c r="J345" s="197">
        <f>ROUND(I345*H345,2)</f>
        <v>0</v>
      </c>
      <c r="K345" s="198"/>
      <c r="L345" s="199"/>
      <c r="M345" s="200" t="s">
        <v>1</v>
      </c>
      <c r="N345" s="201" t="s">
        <v>38</v>
      </c>
      <c r="O345" s="60"/>
      <c r="P345" s="170">
        <f>O345*H345</f>
        <v>0</v>
      </c>
      <c r="Q345" s="170">
        <v>1.7999999999999999E-2</v>
      </c>
      <c r="R345" s="170">
        <f>Q345*H345</f>
        <v>0.22778999999999996</v>
      </c>
      <c r="S345" s="170">
        <v>0</v>
      </c>
      <c r="T345" s="171">
        <f>S345*H345</f>
        <v>0</v>
      </c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R345" s="172" t="s">
        <v>311</v>
      </c>
      <c r="AT345" s="172" t="s">
        <v>238</v>
      </c>
      <c r="AU345" s="172" t="s">
        <v>81</v>
      </c>
      <c r="AY345" s="16" t="s">
        <v>160</v>
      </c>
      <c r="BE345" s="173">
        <f>IF(N345="základná",J345,0)</f>
        <v>0</v>
      </c>
      <c r="BF345" s="173">
        <f>IF(N345="znížená",J345,0)</f>
        <v>0</v>
      </c>
      <c r="BG345" s="173">
        <f>IF(N345="zákl. prenesená",J345,0)</f>
        <v>0</v>
      </c>
      <c r="BH345" s="173">
        <f>IF(N345="zníž. prenesená",J345,0)</f>
        <v>0</v>
      </c>
      <c r="BI345" s="173">
        <f>IF(N345="nulová",J345,0)</f>
        <v>0</v>
      </c>
      <c r="BJ345" s="16" t="s">
        <v>81</v>
      </c>
      <c r="BK345" s="173">
        <f>ROUND(I345*H345,2)</f>
        <v>0</v>
      </c>
      <c r="BL345" s="16" t="s">
        <v>237</v>
      </c>
      <c r="BM345" s="172" t="s">
        <v>640</v>
      </c>
    </row>
    <row r="346" spans="1:65" s="13" customFormat="1" x14ac:dyDescent="0.2">
      <c r="B346" s="174"/>
      <c r="D346" s="175" t="s">
        <v>168</v>
      </c>
      <c r="E346" s="176" t="s">
        <v>1</v>
      </c>
      <c r="F346" s="177" t="s">
        <v>92</v>
      </c>
      <c r="H346" s="178">
        <v>12.407</v>
      </c>
      <c r="I346" s="179"/>
      <c r="L346" s="174"/>
      <c r="M346" s="180"/>
      <c r="N346" s="181"/>
      <c r="O346" s="181"/>
      <c r="P346" s="181"/>
      <c r="Q346" s="181"/>
      <c r="R346" s="181"/>
      <c r="S346" s="181"/>
      <c r="T346" s="182"/>
      <c r="AT346" s="176" t="s">
        <v>168</v>
      </c>
      <c r="AU346" s="176" t="s">
        <v>81</v>
      </c>
      <c r="AV346" s="13" t="s">
        <v>81</v>
      </c>
      <c r="AW346" s="13" t="s">
        <v>29</v>
      </c>
      <c r="AX346" s="13" t="s">
        <v>77</v>
      </c>
      <c r="AY346" s="176" t="s">
        <v>160</v>
      </c>
    </row>
    <row r="347" spans="1:65" s="13" customFormat="1" x14ac:dyDescent="0.2">
      <c r="B347" s="174"/>
      <c r="D347" s="175" t="s">
        <v>168</v>
      </c>
      <c r="F347" s="177" t="s">
        <v>641</v>
      </c>
      <c r="H347" s="178">
        <v>12.654999999999999</v>
      </c>
      <c r="I347" s="179"/>
      <c r="L347" s="174"/>
      <c r="M347" s="180"/>
      <c r="N347" s="181"/>
      <c r="O347" s="181"/>
      <c r="P347" s="181"/>
      <c r="Q347" s="181"/>
      <c r="R347" s="181"/>
      <c r="S347" s="181"/>
      <c r="T347" s="182"/>
      <c r="AT347" s="176" t="s">
        <v>168</v>
      </c>
      <c r="AU347" s="176" t="s">
        <v>81</v>
      </c>
      <c r="AV347" s="13" t="s">
        <v>81</v>
      </c>
      <c r="AW347" s="13" t="s">
        <v>3</v>
      </c>
      <c r="AX347" s="13" t="s">
        <v>77</v>
      </c>
      <c r="AY347" s="176" t="s">
        <v>160</v>
      </c>
    </row>
    <row r="348" spans="1:65" s="2" customFormat="1" ht="24.15" customHeight="1" x14ac:dyDescent="0.2">
      <c r="A348" s="31"/>
      <c r="B348" s="125"/>
      <c r="C348" s="160" t="s">
        <v>642</v>
      </c>
      <c r="D348" s="160" t="s">
        <v>162</v>
      </c>
      <c r="E348" s="161" t="s">
        <v>643</v>
      </c>
      <c r="F348" s="162" t="s">
        <v>644</v>
      </c>
      <c r="G348" s="163" t="s">
        <v>386</v>
      </c>
      <c r="H348" s="202"/>
      <c r="I348" s="165"/>
      <c r="J348" s="166">
        <f>ROUND(I348*H348,2)</f>
        <v>0</v>
      </c>
      <c r="K348" s="167"/>
      <c r="L348" s="32"/>
      <c r="M348" s="168" t="s">
        <v>1</v>
      </c>
      <c r="N348" s="169" t="s">
        <v>38</v>
      </c>
      <c r="O348" s="60"/>
      <c r="P348" s="170">
        <f>O348*H348</f>
        <v>0</v>
      </c>
      <c r="Q348" s="170">
        <v>0</v>
      </c>
      <c r="R348" s="170">
        <f>Q348*H348</f>
        <v>0</v>
      </c>
      <c r="S348" s="170">
        <v>0</v>
      </c>
      <c r="T348" s="171">
        <f>S348*H348</f>
        <v>0</v>
      </c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R348" s="172" t="s">
        <v>237</v>
      </c>
      <c r="AT348" s="172" t="s">
        <v>162</v>
      </c>
      <c r="AU348" s="172" t="s">
        <v>81</v>
      </c>
      <c r="AY348" s="16" t="s">
        <v>160</v>
      </c>
      <c r="BE348" s="173">
        <f>IF(N348="základná",J348,0)</f>
        <v>0</v>
      </c>
      <c r="BF348" s="173">
        <f>IF(N348="znížená",J348,0)</f>
        <v>0</v>
      </c>
      <c r="BG348" s="173">
        <f>IF(N348="zákl. prenesená",J348,0)</f>
        <v>0</v>
      </c>
      <c r="BH348" s="173">
        <f>IF(N348="zníž. prenesená",J348,0)</f>
        <v>0</v>
      </c>
      <c r="BI348" s="173">
        <f>IF(N348="nulová",J348,0)</f>
        <v>0</v>
      </c>
      <c r="BJ348" s="16" t="s">
        <v>81</v>
      </c>
      <c r="BK348" s="173">
        <f>ROUND(I348*H348,2)</f>
        <v>0</v>
      </c>
      <c r="BL348" s="16" t="s">
        <v>237</v>
      </c>
      <c r="BM348" s="172" t="s">
        <v>645</v>
      </c>
    </row>
    <row r="349" spans="1:65" s="12" customFormat="1" ht="22.8" customHeight="1" x14ac:dyDescent="0.25">
      <c r="B349" s="147"/>
      <c r="D349" s="148" t="s">
        <v>71</v>
      </c>
      <c r="E349" s="158" t="s">
        <v>646</v>
      </c>
      <c r="F349" s="158" t="s">
        <v>647</v>
      </c>
      <c r="I349" s="150"/>
      <c r="J349" s="159">
        <f>BK349</f>
        <v>0</v>
      </c>
      <c r="L349" s="147"/>
      <c r="M349" s="152"/>
      <c r="N349" s="153"/>
      <c r="O349" s="153"/>
      <c r="P349" s="154">
        <f>SUM(P350:P369)</f>
        <v>0</v>
      </c>
      <c r="Q349" s="153"/>
      <c r="R349" s="154">
        <f>SUM(R350:R369)</f>
        <v>2.7298908199999996</v>
      </c>
      <c r="S349" s="153"/>
      <c r="T349" s="155">
        <f>SUM(T350:T369)</f>
        <v>0</v>
      </c>
      <c r="AR349" s="148" t="s">
        <v>81</v>
      </c>
      <c r="AT349" s="156" t="s">
        <v>71</v>
      </c>
      <c r="AU349" s="156" t="s">
        <v>77</v>
      </c>
      <c r="AY349" s="148" t="s">
        <v>160</v>
      </c>
      <c r="BK349" s="157">
        <f>SUM(BK350:BK369)</f>
        <v>0</v>
      </c>
    </row>
    <row r="350" spans="1:65" s="2" customFormat="1" ht="37.799999999999997" customHeight="1" x14ac:dyDescent="0.2">
      <c r="A350" s="31"/>
      <c r="B350" s="125"/>
      <c r="C350" s="160" t="s">
        <v>648</v>
      </c>
      <c r="D350" s="160" t="s">
        <v>162</v>
      </c>
      <c r="E350" s="161" t="s">
        <v>649</v>
      </c>
      <c r="F350" s="162" t="s">
        <v>650</v>
      </c>
      <c r="G350" s="163" t="s">
        <v>185</v>
      </c>
      <c r="H350" s="164">
        <v>49.225999999999999</v>
      </c>
      <c r="I350" s="165"/>
      <c r="J350" s="166">
        <f>ROUND(I350*H350,2)</f>
        <v>0</v>
      </c>
      <c r="K350" s="167"/>
      <c r="L350" s="32"/>
      <c r="M350" s="168" t="s">
        <v>1</v>
      </c>
      <c r="N350" s="169" t="s">
        <v>38</v>
      </c>
      <c r="O350" s="60"/>
      <c r="P350" s="170">
        <f>O350*H350</f>
        <v>0</v>
      </c>
      <c r="Q350" s="170">
        <v>3.5200000000000001E-3</v>
      </c>
      <c r="R350" s="170">
        <f>Q350*H350</f>
        <v>0.17327552000000002</v>
      </c>
      <c r="S350" s="170">
        <v>0</v>
      </c>
      <c r="T350" s="171">
        <f>S350*H350</f>
        <v>0</v>
      </c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R350" s="172" t="s">
        <v>237</v>
      </c>
      <c r="AT350" s="172" t="s">
        <v>162</v>
      </c>
      <c r="AU350" s="172" t="s">
        <v>81</v>
      </c>
      <c r="AY350" s="16" t="s">
        <v>160</v>
      </c>
      <c r="BE350" s="173">
        <f>IF(N350="základná",J350,0)</f>
        <v>0</v>
      </c>
      <c r="BF350" s="173">
        <f>IF(N350="znížená",J350,0)</f>
        <v>0</v>
      </c>
      <c r="BG350" s="173">
        <f>IF(N350="zákl. prenesená",J350,0)</f>
        <v>0</v>
      </c>
      <c r="BH350" s="173">
        <f>IF(N350="zníž. prenesená",J350,0)</f>
        <v>0</v>
      </c>
      <c r="BI350" s="173">
        <f>IF(N350="nulová",J350,0)</f>
        <v>0</v>
      </c>
      <c r="BJ350" s="16" t="s">
        <v>81</v>
      </c>
      <c r="BK350" s="173">
        <f>ROUND(I350*H350,2)</f>
        <v>0</v>
      </c>
      <c r="BL350" s="16" t="s">
        <v>237</v>
      </c>
      <c r="BM350" s="172" t="s">
        <v>651</v>
      </c>
    </row>
    <row r="351" spans="1:65" s="13" customFormat="1" x14ac:dyDescent="0.2">
      <c r="B351" s="174"/>
      <c r="D351" s="175" t="s">
        <v>168</v>
      </c>
      <c r="E351" s="176" t="s">
        <v>1</v>
      </c>
      <c r="F351" s="177" t="s">
        <v>652</v>
      </c>
      <c r="H351" s="178">
        <v>14.865</v>
      </c>
      <c r="I351" s="179"/>
      <c r="L351" s="174"/>
      <c r="M351" s="180"/>
      <c r="N351" s="181"/>
      <c r="O351" s="181"/>
      <c r="P351" s="181"/>
      <c r="Q351" s="181"/>
      <c r="R351" s="181"/>
      <c r="S351" s="181"/>
      <c r="T351" s="182"/>
      <c r="AT351" s="176" t="s">
        <v>168</v>
      </c>
      <c r="AU351" s="176" t="s">
        <v>81</v>
      </c>
      <c r="AV351" s="13" t="s">
        <v>81</v>
      </c>
      <c r="AW351" s="13" t="s">
        <v>29</v>
      </c>
      <c r="AX351" s="13" t="s">
        <v>72</v>
      </c>
      <c r="AY351" s="176" t="s">
        <v>160</v>
      </c>
    </row>
    <row r="352" spans="1:65" s="13" customFormat="1" x14ac:dyDescent="0.2">
      <c r="B352" s="174"/>
      <c r="D352" s="175" t="s">
        <v>168</v>
      </c>
      <c r="E352" s="176" t="s">
        <v>1</v>
      </c>
      <c r="F352" s="177" t="s">
        <v>653</v>
      </c>
      <c r="H352" s="178">
        <v>24.806999999999999</v>
      </c>
      <c r="I352" s="179"/>
      <c r="L352" s="174"/>
      <c r="M352" s="180"/>
      <c r="N352" s="181"/>
      <c r="O352" s="181"/>
      <c r="P352" s="181"/>
      <c r="Q352" s="181"/>
      <c r="R352" s="181"/>
      <c r="S352" s="181"/>
      <c r="T352" s="182"/>
      <c r="AT352" s="176" t="s">
        <v>168</v>
      </c>
      <c r="AU352" s="176" t="s">
        <v>81</v>
      </c>
      <c r="AV352" s="13" t="s">
        <v>81</v>
      </c>
      <c r="AW352" s="13" t="s">
        <v>29</v>
      </c>
      <c r="AX352" s="13" t="s">
        <v>72</v>
      </c>
      <c r="AY352" s="176" t="s">
        <v>160</v>
      </c>
    </row>
    <row r="353" spans="1:65" s="13" customFormat="1" x14ac:dyDescent="0.2">
      <c r="B353" s="174"/>
      <c r="D353" s="175" t="s">
        <v>168</v>
      </c>
      <c r="E353" s="176" t="s">
        <v>1</v>
      </c>
      <c r="F353" s="177" t="s">
        <v>654</v>
      </c>
      <c r="H353" s="178">
        <v>9.5540000000000003</v>
      </c>
      <c r="I353" s="179"/>
      <c r="L353" s="174"/>
      <c r="M353" s="180"/>
      <c r="N353" s="181"/>
      <c r="O353" s="181"/>
      <c r="P353" s="181"/>
      <c r="Q353" s="181"/>
      <c r="R353" s="181"/>
      <c r="S353" s="181"/>
      <c r="T353" s="182"/>
      <c r="AT353" s="176" t="s">
        <v>168</v>
      </c>
      <c r="AU353" s="176" t="s">
        <v>81</v>
      </c>
      <c r="AV353" s="13" t="s">
        <v>81</v>
      </c>
      <c r="AW353" s="13" t="s">
        <v>29</v>
      </c>
      <c r="AX353" s="13" t="s">
        <v>72</v>
      </c>
      <c r="AY353" s="176" t="s">
        <v>160</v>
      </c>
    </row>
    <row r="354" spans="1:65" s="14" customFormat="1" x14ac:dyDescent="0.2">
      <c r="B354" s="183"/>
      <c r="D354" s="175" t="s">
        <v>168</v>
      </c>
      <c r="E354" s="184" t="s">
        <v>94</v>
      </c>
      <c r="F354" s="185" t="s">
        <v>189</v>
      </c>
      <c r="H354" s="186">
        <v>49.225999999999999</v>
      </c>
      <c r="I354" s="187"/>
      <c r="L354" s="183"/>
      <c r="M354" s="188"/>
      <c r="N354" s="189"/>
      <c r="O354" s="189"/>
      <c r="P354" s="189"/>
      <c r="Q354" s="189"/>
      <c r="R354" s="189"/>
      <c r="S354" s="189"/>
      <c r="T354" s="190"/>
      <c r="AT354" s="184" t="s">
        <v>168</v>
      </c>
      <c r="AU354" s="184" t="s">
        <v>81</v>
      </c>
      <c r="AV354" s="14" t="s">
        <v>166</v>
      </c>
      <c r="AW354" s="14" t="s">
        <v>29</v>
      </c>
      <c r="AX354" s="14" t="s">
        <v>77</v>
      </c>
      <c r="AY354" s="184" t="s">
        <v>160</v>
      </c>
    </row>
    <row r="355" spans="1:65" s="2" customFormat="1" ht="16.5" customHeight="1" x14ac:dyDescent="0.2">
      <c r="A355" s="31"/>
      <c r="B355" s="125"/>
      <c r="C355" s="191" t="s">
        <v>655</v>
      </c>
      <c r="D355" s="191" t="s">
        <v>238</v>
      </c>
      <c r="E355" s="192" t="s">
        <v>656</v>
      </c>
      <c r="F355" s="193" t="s">
        <v>657</v>
      </c>
      <c r="G355" s="194" t="s">
        <v>185</v>
      </c>
      <c r="H355" s="195">
        <v>50.210999999999999</v>
      </c>
      <c r="I355" s="196"/>
      <c r="J355" s="197">
        <f>ROUND(I355*H355,2)</f>
        <v>0</v>
      </c>
      <c r="K355" s="198"/>
      <c r="L355" s="199"/>
      <c r="M355" s="200" t="s">
        <v>1</v>
      </c>
      <c r="N355" s="201" t="s">
        <v>38</v>
      </c>
      <c r="O355" s="60"/>
      <c r="P355" s="170">
        <f>O355*H355</f>
        <v>0</v>
      </c>
      <c r="Q355" s="170">
        <v>4.7300000000000002E-2</v>
      </c>
      <c r="R355" s="170">
        <f>Q355*H355</f>
        <v>2.3749802999999998</v>
      </c>
      <c r="S355" s="170">
        <v>0</v>
      </c>
      <c r="T355" s="171">
        <f>S355*H355</f>
        <v>0</v>
      </c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R355" s="172" t="s">
        <v>311</v>
      </c>
      <c r="AT355" s="172" t="s">
        <v>238</v>
      </c>
      <c r="AU355" s="172" t="s">
        <v>81</v>
      </c>
      <c r="AY355" s="16" t="s">
        <v>160</v>
      </c>
      <c r="BE355" s="173">
        <f>IF(N355="základná",J355,0)</f>
        <v>0</v>
      </c>
      <c r="BF355" s="173">
        <f>IF(N355="znížená",J355,0)</f>
        <v>0</v>
      </c>
      <c r="BG355" s="173">
        <f>IF(N355="zákl. prenesená",J355,0)</f>
        <v>0</v>
      </c>
      <c r="BH355" s="173">
        <f>IF(N355="zníž. prenesená",J355,0)</f>
        <v>0</v>
      </c>
      <c r="BI355" s="173">
        <f>IF(N355="nulová",J355,0)</f>
        <v>0</v>
      </c>
      <c r="BJ355" s="16" t="s">
        <v>81</v>
      </c>
      <c r="BK355" s="173">
        <f>ROUND(I355*H355,2)</f>
        <v>0</v>
      </c>
      <c r="BL355" s="16" t="s">
        <v>237</v>
      </c>
      <c r="BM355" s="172" t="s">
        <v>658</v>
      </c>
    </row>
    <row r="356" spans="1:65" s="13" customFormat="1" x14ac:dyDescent="0.2">
      <c r="B356" s="174"/>
      <c r="D356" s="175" t="s">
        <v>168</v>
      </c>
      <c r="E356" s="176" t="s">
        <v>1</v>
      </c>
      <c r="F356" s="177" t="s">
        <v>94</v>
      </c>
      <c r="H356" s="178">
        <v>49.225999999999999</v>
      </c>
      <c r="I356" s="179"/>
      <c r="L356" s="174"/>
      <c r="M356" s="180"/>
      <c r="N356" s="181"/>
      <c r="O356" s="181"/>
      <c r="P356" s="181"/>
      <c r="Q356" s="181"/>
      <c r="R356" s="181"/>
      <c r="S356" s="181"/>
      <c r="T356" s="182"/>
      <c r="AT356" s="176" t="s">
        <v>168</v>
      </c>
      <c r="AU356" s="176" t="s">
        <v>81</v>
      </c>
      <c r="AV356" s="13" t="s">
        <v>81</v>
      </c>
      <c r="AW356" s="13" t="s">
        <v>29</v>
      </c>
      <c r="AX356" s="13" t="s">
        <v>77</v>
      </c>
      <c r="AY356" s="176" t="s">
        <v>160</v>
      </c>
    </row>
    <row r="357" spans="1:65" s="13" customFormat="1" x14ac:dyDescent="0.2">
      <c r="B357" s="174"/>
      <c r="D357" s="175" t="s">
        <v>168</v>
      </c>
      <c r="F357" s="177" t="s">
        <v>659</v>
      </c>
      <c r="H357" s="178">
        <v>50.210999999999999</v>
      </c>
      <c r="I357" s="179"/>
      <c r="L357" s="174"/>
      <c r="M357" s="180"/>
      <c r="N357" s="181"/>
      <c r="O357" s="181"/>
      <c r="P357" s="181"/>
      <c r="Q357" s="181"/>
      <c r="R357" s="181"/>
      <c r="S357" s="181"/>
      <c r="T357" s="182"/>
      <c r="AT357" s="176" t="s">
        <v>168</v>
      </c>
      <c r="AU357" s="176" t="s">
        <v>81</v>
      </c>
      <c r="AV357" s="13" t="s">
        <v>81</v>
      </c>
      <c r="AW357" s="13" t="s">
        <v>3</v>
      </c>
      <c r="AX357" s="13" t="s">
        <v>77</v>
      </c>
      <c r="AY357" s="176" t="s">
        <v>160</v>
      </c>
    </row>
    <row r="358" spans="1:65" s="2" customFormat="1" ht="21.75" customHeight="1" x14ac:dyDescent="0.2">
      <c r="A358" s="31"/>
      <c r="B358" s="125"/>
      <c r="C358" s="160" t="s">
        <v>660</v>
      </c>
      <c r="D358" s="160" t="s">
        <v>162</v>
      </c>
      <c r="E358" s="161" t="s">
        <v>661</v>
      </c>
      <c r="F358" s="162" t="s">
        <v>662</v>
      </c>
      <c r="G358" s="163" t="s">
        <v>176</v>
      </c>
      <c r="H358" s="164">
        <v>28.5</v>
      </c>
      <c r="I358" s="165"/>
      <c r="J358" s="166">
        <f>ROUND(I358*H358,2)</f>
        <v>0</v>
      </c>
      <c r="K358" s="167"/>
      <c r="L358" s="32"/>
      <c r="M358" s="168" t="s">
        <v>1</v>
      </c>
      <c r="N358" s="169" t="s">
        <v>38</v>
      </c>
      <c r="O358" s="60"/>
      <c r="P358" s="170">
        <f>O358*H358</f>
        <v>0</v>
      </c>
      <c r="Q358" s="170">
        <v>5.2599999999999999E-3</v>
      </c>
      <c r="R358" s="170">
        <f>Q358*H358</f>
        <v>0.14990999999999999</v>
      </c>
      <c r="S358" s="170">
        <v>0</v>
      </c>
      <c r="T358" s="171">
        <f>S358*H358</f>
        <v>0</v>
      </c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R358" s="172" t="s">
        <v>237</v>
      </c>
      <c r="AT358" s="172" t="s">
        <v>162</v>
      </c>
      <c r="AU358" s="172" t="s">
        <v>81</v>
      </c>
      <c r="AY358" s="16" t="s">
        <v>160</v>
      </c>
      <c r="BE358" s="173">
        <f>IF(N358="základná",J358,0)</f>
        <v>0</v>
      </c>
      <c r="BF358" s="173">
        <f>IF(N358="znížená",J358,0)</f>
        <v>0</v>
      </c>
      <c r="BG358" s="173">
        <f>IF(N358="zákl. prenesená",J358,0)</f>
        <v>0</v>
      </c>
      <c r="BH358" s="173">
        <f>IF(N358="zníž. prenesená",J358,0)</f>
        <v>0</v>
      </c>
      <c r="BI358" s="173">
        <f>IF(N358="nulová",J358,0)</f>
        <v>0</v>
      </c>
      <c r="BJ358" s="16" t="s">
        <v>81</v>
      </c>
      <c r="BK358" s="173">
        <f>ROUND(I358*H358,2)</f>
        <v>0</v>
      </c>
      <c r="BL358" s="16" t="s">
        <v>237</v>
      </c>
      <c r="BM358" s="172" t="s">
        <v>663</v>
      </c>
    </row>
    <row r="359" spans="1:65" s="13" customFormat="1" x14ac:dyDescent="0.2">
      <c r="B359" s="174"/>
      <c r="D359" s="175" t="s">
        <v>168</v>
      </c>
      <c r="E359" s="176" t="s">
        <v>1</v>
      </c>
      <c r="F359" s="177" t="s">
        <v>664</v>
      </c>
      <c r="H359" s="178">
        <v>6.6</v>
      </c>
      <c r="I359" s="179"/>
      <c r="L359" s="174"/>
      <c r="M359" s="180"/>
      <c r="N359" s="181"/>
      <c r="O359" s="181"/>
      <c r="P359" s="181"/>
      <c r="Q359" s="181"/>
      <c r="R359" s="181"/>
      <c r="S359" s="181"/>
      <c r="T359" s="182"/>
      <c r="AT359" s="176" t="s">
        <v>168</v>
      </c>
      <c r="AU359" s="176" t="s">
        <v>81</v>
      </c>
      <c r="AV359" s="13" t="s">
        <v>81</v>
      </c>
      <c r="AW359" s="13" t="s">
        <v>29</v>
      </c>
      <c r="AX359" s="13" t="s">
        <v>72</v>
      </c>
      <c r="AY359" s="176" t="s">
        <v>160</v>
      </c>
    </row>
    <row r="360" spans="1:65" s="13" customFormat="1" ht="20.399999999999999" x14ac:dyDescent="0.2">
      <c r="B360" s="174"/>
      <c r="D360" s="175" t="s">
        <v>168</v>
      </c>
      <c r="E360" s="176" t="s">
        <v>1</v>
      </c>
      <c r="F360" s="177" t="s">
        <v>665</v>
      </c>
      <c r="H360" s="178">
        <v>18.899999999999999</v>
      </c>
      <c r="I360" s="179"/>
      <c r="L360" s="174"/>
      <c r="M360" s="180"/>
      <c r="N360" s="181"/>
      <c r="O360" s="181"/>
      <c r="P360" s="181"/>
      <c r="Q360" s="181"/>
      <c r="R360" s="181"/>
      <c r="S360" s="181"/>
      <c r="T360" s="182"/>
      <c r="AT360" s="176" t="s">
        <v>168</v>
      </c>
      <c r="AU360" s="176" t="s">
        <v>81</v>
      </c>
      <c r="AV360" s="13" t="s">
        <v>81</v>
      </c>
      <c r="AW360" s="13" t="s">
        <v>29</v>
      </c>
      <c r="AX360" s="13" t="s">
        <v>72</v>
      </c>
      <c r="AY360" s="176" t="s">
        <v>160</v>
      </c>
    </row>
    <row r="361" spans="1:65" s="13" customFormat="1" x14ac:dyDescent="0.2">
      <c r="B361" s="174"/>
      <c r="D361" s="175" t="s">
        <v>168</v>
      </c>
      <c r="E361" s="176" t="s">
        <v>1</v>
      </c>
      <c r="F361" s="177" t="s">
        <v>666</v>
      </c>
      <c r="H361" s="178">
        <v>3</v>
      </c>
      <c r="I361" s="179"/>
      <c r="L361" s="174"/>
      <c r="M361" s="180"/>
      <c r="N361" s="181"/>
      <c r="O361" s="181"/>
      <c r="P361" s="181"/>
      <c r="Q361" s="181"/>
      <c r="R361" s="181"/>
      <c r="S361" s="181"/>
      <c r="T361" s="182"/>
      <c r="AT361" s="176" t="s">
        <v>168</v>
      </c>
      <c r="AU361" s="176" t="s">
        <v>81</v>
      </c>
      <c r="AV361" s="13" t="s">
        <v>81</v>
      </c>
      <c r="AW361" s="13" t="s">
        <v>29</v>
      </c>
      <c r="AX361" s="13" t="s">
        <v>72</v>
      </c>
      <c r="AY361" s="176" t="s">
        <v>160</v>
      </c>
    </row>
    <row r="362" spans="1:65" s="14" customFormat="1" x14ac:dyDescent="0.2">
      <c r="B362" s="183"/>
      <c r="D362" s="175" t="s">
        <v>168</v>
      </c>
      <c r="E362" s="184" t="s">
        <v>1</v>
      </c>
      <c r="F362" s="185" t="s">
        <v>189</v>
      </c>
      <c r="H362" s="186">
        <v>28.5</v>
      </c>
      <c r="I362" s="187"/>
      <c r="L362" s="183"/>
      <c r="M362" s="188"/>
      <c r="N362" s="189"/>
      <c r="O362" s="189"/>
      <c r="P362" s="189"/>
      <c r="Q362" s="189"/>
      <c r="R362" s="189"/>
      <c r="S362" s="189"/>
      <c r="T362" s="190"/>
      <c r="AT362" s="184" t="s">
        <v>168</v>
      </c>
      <c r="AU362" s="184" t="s">
        <v>81</v>
      </c>
      <c r="AV362" s="14" t="s">
        <v>166</v>
      </c>
      <c r="AW362" s="14" t="s">
        <v>29</v>
      </c>
      <c r="AX362" s="14" t="s">
        <v>77</v>
      </c>
      <c r="AY362" s="184" t="s">
        <v>160</v>
      </c>
    </row>
    <row r="363" spans="1:65" s="2" customFormat="1" ht="16.5" customHeight="1" x14ac:dyDescent="0.2">
      <c r="A363" s="31"/>
      <c r="B363" s="125"/>
      <c r="C363" s="191" t="s">
        <v>667</v>
      </c>
      <c r="D363" s="191" t="s">
        <v>238</v>
      </c>
      <c r="E363" s="192" t="s">
        <v>668</v>
      </c>
      <c r="F363" s="193" t="s">
        <v>669</v>
      </c>
      <c r="G363" s="194" t="s">
        <v>176</v>
      </c>
      <c r="H363" s="195">
        <v>29.925000000000001</v>
      </c>
      <c r="I363" s="196"/>
      <c r="J363" s="197">
        <f>ROUND(I363*H363,2)</f>
        <v>0</v>
      </c>
      <c r="K363" s="198"/>
      <c r="L363" s="199"/>
      <c r="M363" s="200" t="s">
        <v>1</v>
      </c>
      <c r="N363" s="201" t="s">
        <v>38</v>
      </c>
      <c r="O363" s="60"/>
      <c r="P363" s="170">
        <f>O363*H363</f>
        <v>0</v>
      </c>
      <c r="Q363" s="170">
        <v>1E-3</v>
      </c>
      <c r="R363" s="170">
        <f>Q363*H363</f>
        <v>2.9925E-2</v>
      </c>
      <c r="S363" s="170">
        <v>0</v>
      </c>
      <c r="T363" s="171">
        <f>S363*H363</f>
        <v>0</v>
      </c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R363" s="172" t="s">
        <v>311</v>
      </c>
      <c r="AT363" s="172" t="s">
        <v>238</v>
      </c>
      <c r="AU363" s="172" t="s">
        <v>81</v>
      </c>
      <c r="AY363" s="16" t="s">
        <v>160</v>
      </c>
      <c r="BE363" s="173">
        <f>IF(N363="základná",J363,0)</f>
        <v>0</v>
      </c>
      <c r="BF363" s="173">
        <f>IF(N363="znížená",J363,0)</f>
        <v>0</v>
      </c>
      <c r="BG363" s="173">
        <f>IF(N363="zákl. prenesená",J363,0)</f>
        <v>0</v>
      </c>
      <c r="BH363" s="173">
        <f>IF(N363="zníž. prenesená",J363,0)</f>
        <v>0</v>
      </c>
      <c r="BI363" s="173">
        <f>IF(N363="nulová",J363,0)</f>
        <v>0</v>
      </c>
      <c r="BJ363" s="16" t="s">
        <v>81</v>
      </c>
      <c r="BK363" s="173">
        <f>ROUND(I363*H363,2)</f>
        <v>0</v>
      </c>
      <c r="BL363" s="16" t="s">
        <v>237</v>
      </c>
      <c r="BM363" s="172" t="s">
        <v>670</v>
      </c>
    </row>
    <row r="364" spans="1:65" s="13" customFormat="1" x14ac:dyDescent="0.2">
      <c r="B364" s="174"/>
      <c r="D364" s="175" t="s">
        <v>168</v>
      </c>
      <c r="F364" s="177" t="s">
        <v>671</v>
      </c>
      <c r="H364" s="178">
        <v>29.925000000000001</v>
      </c>
      <c r="I364" s="179"/>
      <c r="L364" s="174"/>
      <c r="M364" s="180"/>
      <c r="N364" s="181"/>
      <c r="O364" s="181"/>
      <c r="P364" s="181"/>
      <c r="Q364" s="181"/>
      <c r="R364" s="181"/>
      <c r="S364" s="181"/>
      <c r="T364" s="182"/>
      <c r="AT364" s="176" t="s">
        <v>168</v>
      </c>
      <c r="AU364" s="176" t="s">
        <v>81</v>
      </c>
      <c r="AV364" s="13" t="s">
        <v>81</v>
      </c>
      <c r="AW364" s="13" t="s">
        <v>3</v>
      </c>
      <c r="AX364" s="13" t="s">
        <v>77</v>
      </c>
      <c r="AY364" s="176" t="s">
        <v>160</v>
      </c>
    </row>
    <row r="365" spans="1:65" s="2" customFormat="1" ht="24.15" customHeight="1" x14ac:dyDescent="0.2">
      <c r="A365" s="31"/>
      <c r="B365" s="125"/>
      <c r="C365" s="160" t="s">
        <v>672</v>
      </c>
      <c r="D365" s="160" t="s">
        <v>162</v>
      </c>
      <c r="E365" s="161" t="s">
        <v>673</v>
      </c>
      <c r="F365" s="162" t="s">
        <v>674</v>
      </c>
      <c r="G365" s="163" t="s">
        <v>165</v>
      </c>
      <c r="H365" s="164">
        <v>2</v>
      </c>
      <c r="I365" s="165"/>
      <c r="J365" s="166">
        <f>ROUND(I365*H365,2)</f>
        <v>0</v>
      </c>
      <c r="K365" s="167"/>
      <c r="L365" s="32"/>
      <c r="M365" s="168" t="s">
        <v>1</v>
      </c>
      <c r="N365" s="169" t="s">
        <v>38</v>
      </c>
      <c r="O365" s="60"/>
      <c r="P365" s="170">
        <f>O365*H365</f>
        <v>0</v>
      </c>
      <c r="Q365" s="170">
        <v>8.9999999999999998E-4</v>
      </c>
      <c r="R365" s="170">
        <f>Q365*H365</f>
        <v>1.8E-3</v>
      </c>
      <c r="S365" s="170">
        <v>0</v>
      </c>
      <c r="T365" s="171">
        <f>S365*H365</f>
        <v>0</v>
      </c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R365" s="172" t="s">
        <v>237</v>
      </c>
      <c r="AT365" s="172" t="s">
        <v>162</v>
      </c>
      <c r="AU365" s="172" t="s">
        <v>81</v>
      </c>
      <c r="AY365" s="16" t="s">
        <v>160</v>
      </c>
      <c r="BE365" s="173">
        <f>IF(N365="základná",J365,0)</f>
        <v>0</v>
      </c>
      <c r="BF365" s="173">
        <f>IF(N365="znížená",J365,0)</f>
        <v>0</v>
      </c>
      <c r="BG365" s="173">
        <f>IF(N365="zákl. prenesená",J365,0)</f>
        <v>0</v>
      </c>
      <c r="BH365" s="173">
        <f>IF(N365="zníž. prenesená",J365,0)</f>
        <v>0</v>
      </c>
      <c r="BI365" s="173">
        <f>IF(N365="nulová",J365,0)</f>
        <v>0</v>
      </c>
      <c r="BJ365" s="16" t="s">
        <v>81</v>
      </c>
      <c r="BK365" s="173">
        <f>ROUND(I365*H365,2)</f>
        <v>0</v>
      </c>
      <c r="BL365" s="16" t="s">
        <v>237</v>
      </c>
      <c r="BM365" s="172" t="s">
        <v>675</v>
      </c>
    </row>
    <row r="366" spans="1:65" s="13" customFormat="1" x14ac:dyDescent="0.2">
      <c r="B366" s="174"/>
      <c r="D366" s="175" t="s">
        <v>168</v>
      </c>
      <c r="E366" s="176" t="s">
        <v>1</v>
      </c>
      <c r="F366" s="177" t="s">
        <v>81</v>
      </c>
      <c r="H366" s="178">
        <v>2</v>
      </c>
      <c r="I366" s="179"/>
      <c r="L366" s="174"/>
      <c r="M366" s="180"/>
      <c r="N366" s="181"/>
      <c r="O366" s="181"/>
      <c r="P366" s="181"/>
      <c r="Q366" s="181"/>
      <c r="R366" s="181"/>
      <c r="S366" s="181"/>
      <c r="T366" s="182"/>
      <c r="AT366" s="176" t="s">
        <v>168</v>
      </c>
      <c r="AU366" s="176" t="s">
        <v>81</v>
      </c>
      <c r="AV366" s="13" t="s">
        <v>81</v>
      </c>
      <c r="AW366" s="13" t="s">
        <v>29</v>
      </c>
      <c r="AX366" s="13" t="s">
        <v>77</v>
      </c>
      <c r="AY366" s="176" t="s">
        <v>160</v>
      </c>
    </row>
    <row r="367" spans="1:65" s="2" customFormat="1" ht="21.75" customHeight="1" x14ac:dyDescent="0.2">
      <c r="A367" s="31"/>
      <c r="B367" s="125"/>
      <c r="C367" s="191" t="s">
        <v>676</v>
      </c>
      <c r="D367" s="191" t="s">
        <v>238</v>
      </c>
      <c r="E367" s="192" t="s">
        <v>677</v>
      </c>
      <c r="F367" s="193" t="s">
        <v>678</v>
      </c>
      <c r="G367" s="194" t="s">
        <v>165</v>
      </c>
      <c r="H367" s="195">
        <v>2</v>
      </c>
      <c r="I367" s="196"/>
      <c r="J367" s="197">
        <f>ROUND(I367*H367,2)</f>
        <v>0</v>
      </c>
      <c r="K367" s="198"/>
      <c r="L367" s="199"/>
      <c r="M367" s="200" t="s">
        <v>1</v>
      </c>
      <c r="N367" s="201" t="s">
        <v>38</v>
      </c>
      <c r="O367" s="60"/>
      <c r="P367" s="170">
        <f>O367*H367</f>
        <v>0</v>
      </c>
      <c r="Q367" s="170">
        <v>0</v>
      </c>
      <c r="R367" s="170">
        <f>Q367*H367</f>
        <v>0</v>
      </c>
      <c r="S367" s="170">
        <v>0</v>
      </c>
      <c r="T367" s="171">
        <f>S367*H367</f>
        <v>0</v>
      </c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R367" s="172" t="s">
        <v>311</v>
      </c>
      <c r="AT367" s="172" t="s">
        <v>238</v>
      </c>
      <c r="AU367" s="172" t="s">
        <v>81</v>
      </c>
      <c r="AY367" s="16" t="s">
        <v>160</v>
      </c>
      <c r="BE367" s="173">
        <f>IF(N367="základná",J367,0)</f>
        <v>0</v>
      </c>
      <c r="BF367" s="173">
        <f>IF(N367="znížená",J367,0)</f>
        <v>0</v>
      </c>
      <c r="BG367" s="173">
        <f>IF(N367="zákl. prenesená",J367,0)</f>
        <v>0</v>
      </c>
      <c r="BH367" s="173">
        <f>IF(N367="zníž. prenesená",J367,0)</f>
        <v>0</v>
      </c>
      <c r="BI367" s="173">
        <f>IF(N367="nulová",J367,0)</f>
        <v>0</v>
      </c>
      <c r="BJ367" s="16" t="s">
        <v>81</v>
      </c>
      <c r="BK367" s="173">
        <f>ROUND(I367*H367,2)</f>
        <v>0</v>
      </c>
      <c r="BL367" s="16" t="s">
        <v>237</v>
      </c>
      <c r="BM367" s="172" t="s">
        <v>679</v>
      </c>
    </row>
    <row r="368" spans="1:65" s="13" customFormat="1" x14ac:dyDescent="0.2">
      <c r="B368" s="174"/>
      <c r="D368" s="175" t="s">
        <v>168</v>
      </c>
      <c r="E368" s="176" t="s">
        <v>1</v>
      </c>
      <c r="F368" s="177" t="s">
        <v>81</v>
      </c>
      <c r="H368" s="178">
        <v>2</v>
      </c>
      <c r="I368" s="179"/>
      <c r="L368" s="174"/>
      <c r="M368" s="180"/>
      <c r="N368" s="181"/>
      <c r="O368" s="181"/>
      <c r="P368" s="181"/>
      <c r="Q368" s="181"/>
      <c r="R368" s="181"/>
      <c r="S368" s="181"/>
      <c r="T368" s="182"/>
      <c r="AT368" s="176" t="s">
        <v>168</v>
      </c>
      <c r="AU368" s="176" t="s">
        <v>81</v>
      </c>
      <c r="AV368" s="13" t="s">
        <v>81</v>
      </c>
      <c r="AW368" s="13" t="s">
        <v>29</v>
      </c>
      <c r="AX368" s="13" t="s">
        <v>77</v>
      </c>
      <c r="AY368" s="176" t="s">
        <v>160</v>
      </c>
    </row>
    <row r="369" spans="1:65" s="2" customFormat="1" ht="24.15" customHeight="1" x14ac:dyDescent="0.2">
      <c r="A369" s="31"/>
      <c r="B369" s="125"/>
      <c r="C369" s="160" t="s">
        <v>680</v>
      </c>
      <c r="D369" s="160" t="s">
        <v>162</v>
      </c>
      <c r="E369" s="161" t="s">
        <v>681</v>
      </c>
      <c r="F369" s="162" t="s">
        <v>682</v>
      </c>
      <c r="G369" s="163" t="s">
        <v>386</v>
      </c>
      <c r="H369" s="202"/>
      <c r="I369" s="165"/>
      <c r="J369" s="166">
        <f>ROUND(I369*H369,2)</f>
        <v>0</v>
      </c>
      <c r="K369" s="167"/>
      <c r="L369" s="32"/>
      <c r="M369" s="168" t="s">
        <v>1</v>
      </c>
      <c r="N369" s="169" t="s">
        <v>38</v>
      </c>
      <c r="O369" s="60"/>
      <c r="P369" s="170">
        <f>O369*H369</f>
        <v>0</v>
      </c>
      <c r="Q369" s="170">
        <v>0</v>
      </c>
      <c r="R369" s="170">
        <f>Q369*H369</f>
        <v>0</v>
      </c>
      <c r="S369" s="170">
        <v>0</v>
      </c>
      <c r="T369" s="171">
        <f>S369*H369</f>
        <v>0</v>
      </c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R369" s="172" t="s">
        <v>237</v>
      </c>
      <c r="AT369" s="172" t="s">
        <v>162</v>
      </c>
      <c r="AU369" s="172" t="s">
        <v>81</v>
      </c>
      <c r="AY369" s="16" t="s">
        <v>160</v>
      </c>
      <c r="BE369" s="173">
        <f>IF(N369="základná",J369,0)</f>
        <v>0</v>
      </c>
      <c r="BF369" s="173">
        <f>IF(N369="znížená",J369,0)</f>
        <v>0</v>
      </c>
      <c r="BG369" s="173">
        <f>IF(N369="zákl. prenesená",J369,0)</f>
        <v>0</v>
      </c>
      <c r="BH369" s="173">
        <f>IF(N369="zníž. prenesená",J369,0)</f>
        <v>0</v>
      </c>
      <c r="BI369" s="173">
        <f>IF(N369="nulová",J369,0)</f>
        <v>0</v>
      </c>
      <c r="BJ369" s="16" t="s">
        <v>81</v>
      </c>
      <c r="BK369" s="173">
        <f>ROUND(I369*H369,2)</f>
        <v>0</v>
      </c>
      <c r="BL369" s="16" t="s">
        <v>237</v>
      </c>
      <c r="BM369" s="172" t="s">
        <v>683</v>
      </c>
    </row>
    <row r="370" spans="1:65" s="12" customFormat="1" ht="22.8" customHeight="1" x14ac:dyDescent="0.25">
      <c r="B370" s="147"/>
      <c r="D370" s="148" t="s">
        <v>71</v>
      </c>
      <c r="E370" s="158" t="s">
        <v>684</v>
      </c>
      <c r="F370" s="158" t="s">
        <v>685</v>
      </c>
      <c r="I370" s="150"/>
      <c r="J370" s="159">
        <f>BK370</f>
        <v>0</v>
      </c>
      <c r="L370" s="147"/>
      <c r="M370" s="152"/>
      <c r="N370" s="153"/>
      <c r="O370" s="153"/>
      <c r="P370" s="154">
        <f>SUM(P371:P385)</f>
        <v>0</v>
      </c>
      <c r="Q370" s="153"/>
      <c r="R370" s="154">
        <f>SUM(R371:R385)</f>
        <v>4.8528E-3</v>
      </c>
      <c r="S370" s="153"/>
      <c r="T370" s="155">
        <f>SUM(T371:T385)</f>
        <v>0</v>
      </c>
      <c r="AR370" s="148" t="s">
        <v>81</v>
      </c>
      <c r="AT370" s="156" t="s">
        <v>71</v>
      </c>
      <c r="AU370" s="156" t="s">
        <v>77</v>
      </c>
      <c r="AY370" s="148" t="s">
        <v>160</v>
      </c>
      <c r="BK370" s="157">
        <f>SUM(BK371:BK385)</f>
        <v>0</v>
      </c>
    </row>
    <row r="371" spans="1:65" s="2" customFormat="1" ht="33" customHeight="1" x14ac:dyDescent="0.2">
      <c r="A371" s="31"/>
      <c r="B371" s="125"/>
      <c r="C371" s="160" t="s">
        <v>686</v>
      </c>
      <c r="D371" s="160" t="s">
        <v>162</v>
      </c>
      <c r="E371" s="161" t="s">
        <v>687</v>
      </c>
      <c r="F371" s="162" t="s">
        <v>688</v>
      </c>
      <c r="G371" s="163" t="s">
        <v>185</v>
      </c>
      <c r="H371" s="164">
        <v>7.14</v>
      </c>
      <c r="I371" s="165"/>
      <c r="J371" s="166">
        <f>ROUND(I371*H371,2)</f>
        <v>0</v>
      </c>
      <c r="K371" s="167"/>
      <c r="L371" s="32"/>
      <c r="M371" s="168" t="s">
        <v>1</v>
      </c>
      <c r="N371" s="169" t="s">
        <v>38</v>
      </c>
      <c r="O371" s="60"/>
      <c r="P371" s="170">
        <f>O371*H371</f>
        <v>0</v>
      </c>
      <c r="Q371" s="170">
        <v>0</v>
      </c>
      <c r="R371" s="170">
        <f>Q371*H371</f>
        <v>0</v>
      </c>
      <c r="S371" s="170">
        <v>0</v>
      </c>
      <c r="T371" s="171">
        <f>S371*H371</f>
        <v>0</v>
      </c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R371" s="172" t="s">
        <v>237</v>
      </c>
      <c r="AT371" s="172" t="s">
        <v>162</v>
      </c>
      <c r="AU371" s="172" t="s">
        <v>81</v>
      </c>
      <c r="AY371" s="16" t="s">
        <v>160</v>
      </c>
      <c r="BE371" s="173">
        <f>IF(N371="základná",J371,0)</f>
        <v>0</v>
      </c>
      <c r="BF371" s="173">
        <f>IF(N371="znížená",J371,0)</f>
        <v>0</v>
      </c>
      <c r="BG371" s="173">
        <f>IF(N371="zákl. prenesená",J371,0)</f>
        <v>0</v>
      </c>
      <c r="BH371" s="173">
        <f>IF(N371="zníž. prenesená",J371,0)</f>
        <v>0</v>
      </c>
      <c r="BI371" s="173">
        <f>IF(N371="nulová",J371,0)</f>
        <v>0</v>
      </c>
      <c r="BJ371" s="16" t="s">
        <v>81</v>
      </c>
      <c r="BK371" s="173">
        <f>ROUND(I371*H371,2)</f>
        <v>0</v>
      </c>
      <c r="BL371" s="16" t="s">
        <v>237</v>
      </c>
      <c r="BM371" s="172" t="s">
        <v>689</v>
      </c>
    </row>
    <row r="372" spans="1:65" s="13" customFormat="1" x14ac:dyDescent="0.2">
      <c r="B372" s="174"/>
      <c r="D372" s="175" t="s">
        <v>168</v>
      </c>
      <c r="E372" s="176" t="s">
        <v>96</v>
      </c>
      <c r="F372" s="177" t="s">
        <v>690</v>
      </c>
      <c r="H372" s="178">
        <v>4.2</v>
      </c>
      <c r="I372" s="179"/>
      <c r="L372" s="174"/>
      <c r="M372" s="180"/>
      <c r="N372" s="181"/>
      <c r="O372" s="181"/>
      <c r="P372" s="181"/>
      <c r="Q372" s="181"/>
      <c r="R372" s="181"/>
      <c r="S372" s="181"/>
      <c r="T372" s="182"/>
      <c r="AT372" s="176" t="s">
        <v>168</v>
      </c>
      <c r="AU372" s="176" t="s">
        <v>81</v>
      </c>
      <c r="AV372" s="13" t="s">
        <v>81</v>
      </c>
      <c r="AW372" s="13" t="s">
        <v>29</v>
      </c>
      <c r="AX372" s="13" t="s">
        <v>72</v>
      </c>
      <c r="AY372" s="176" t="s">
        <v>160</v>
      </c>
    </row>
    <row r="373" spans="1:65" s="13" customFormat="1" x14ac:dyDescent="0.2">
      <c r="B373" s="174"/>
      <c r="D373" s="175" t="s">
        <v>168</v>
      </c>
      <c r="E373" s="176" t="s">
        <v>98</v>
      </c>
      <c r="F373" s="177" t="s">
        <v>691</v>
      </c>
      <c r="H373" s="178">
        <v>2.94</v>
      </c>
      <c r="I373" s="179"/>
      <c r="L373" s="174"/>
      <c r="M373" s="180"/>
      <c r="N373" s="181"/>
      <c r="O373" s="181"/>
      <c r="P373" s="181"/>
      <c r="Q373" s="181"/>
      <c r="R373" s="181"/>
      <c r="S373" s="181"/>
      <c r="T373" s="182"/>
      <c r="AT373" s="176" t="s">
        <v>168</v>
      </c>
      <c r="AU373" s="176" t="s">
        <v>81</v>
      </c>
      <c r="AV373" s="13" t="s">
        <v>81</v>
      </c>
      <c r="AW373" s="13" t="s">
        <v>29</v>
      </c>
      <c r="AX373" s="13" t="s">
        <v>72</v>
      </c>
      <c r="AY373" s="176" t="s">
        <v>160</v>
      </c>
    </row>
    <row r="374" spans="1:65" s="14" customFormat="1" x14ac:dyDescent="0.2">
      <c r="B374" s="183"/>
      <c r="D374" s="175" t="s">
        <v>168</v>
      </c>
      <c r="E374" s="184" t="s">
        <v>1</v>
      </c>
      <c r="F374" s="185" t="s">
        <v>189</v>
      </c>
      <c r="H374" s="186">
        <v>7.14</v>
      </c>
      <c r="I374" s="187"/>
      <c r="L374" s="183"/>
      <c r="M374" s="188"/>
      <c r="N374" s="189"/>
      <c r="O374" s="189"/>
      <c r="P374" s="189"/>
      <c r="Q374" s="189"/>
      <c r="R374" s="189"/>
      <c r="S374" s="189"/>
      <c r="T374" s="190"/>
      <c r="AT374" s="184" t="s">
        <v>168</v>
      </c>
      <c r="AU374" s="184" t="s">
        <v>81</v>
      </c>
      <c r="AV374" s="14" t="s">
        <v>166</v>
      </c>
      <c r="AW374" s="14" t="s">
        <v>29</v>
      </c>
      <c r="AX374" s="14" t="s">
        <v>77</v>
      </c>
      <c r="AY374" s="184" t="s">
        <v>160</v>
      </c>
    </row>
    <row r="375" spans="1:65" s="2" customFormat="1" ht="24.15" customHeight="1" x14ac:dyDescent="0.2">
      <c r="A375" s="31"/>
      <c r="B375" s="125"/>
      <c r="C375" s="160" t="s">
        <v>692</v>
      </c>
      <c r="D375" s="160" t="s">
        <v>162</v>
      </c>
      <c r="E375" s="161" t="s">
        <v>693</v>
      </c>
      <c r="F375" s="162" t="s">
        <v>694</v>
      </c>
      <c r="G375" s="163" t="s">
        <v>185</v>
      </c>
      <c r="H375" s="164">
        <v>4.41</v>
      </c>
      <c r="I375" s="165"/>
      <c r="J375" s="166">
        <f>ROUND(I375*H375,2)</f>
        <v>0</v>
      </c>
      <c r="K375" s="167"/>
      <c r="L375" s="32"/>
      <c r="M375" s="168" t="s">
        <v>1</v>
      </c>
      <c r="N375" s="169" t="s">
        <v>38</v>
      </c>
      <c r="O375" s="60"/>
      <c r="P375" s="170">
        <f>O375*H375</f>
        <v>0</v>
      </c>
      <c r="Q375" s="170">
        <v>2.7999999999999998E-4</v>
      </c>
      <c r="R375" s="170">
        <f>Q375*H375</f>
        <v>1.2347999999999999E-3</v>
      </c>
      <c r="S375" s="170">
        <v>0</v>
      </c>
      <c r="T375" s="171">
        <f>S375*H375</f>
        <v>0</v>
      </c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R375" s="172" t="s">
        <v>237</v>
      </c>
      <c r="AT375" s="172" t="s">
        <v>162</v>
      </c>
      <c r="AU375" s="172" t="s">
        <v>81</v>
      </c>
      <c r="AY375" s="16" t="s">
        <v>160</v>
      </c>
      <c r="BE375" s="173">
        <f>IF(N375="základná",J375,0)</f>
        <v>0</v>
      </c>
      <c r="BF375" s="173">
        <f>IF(N375="znížená",J375,0)</f>
        <v>0</v>
      </c>
      <c r="BG375" s="173">
        <f>IF(N375="zákl. prenesená",J375,0)</f>
        <v>0</v>
      </c>
      <c r="BH375" s="173">
        <f>IF(N375="zníž. prenesená",J375,0)</f>
        <v>0</v>
      </c>
      <c r="BI375" s="173">
        <f>IF(N375="nulová",J375,0)</f>
        <v>0</v>
      </c>
      <c r="BJ375" s="16" t="s">
        <v>81</v>
      </c>
      <c r="BK375" s="173">
        <f>ROUND(I375*H375,2)</f>
        <v>0</v>
      </c>
      <c r="BL375" s="16" t="s">
        <v>237</v>
      </c>
      <c r="BM375" s="172" t="s">
        <v>695</v>
      </c>
    </row>
    <row r="376" spans="1:65" s="13" customFormat="1" x14ac:dyDescent="0.2">
      <c r="B376" s="174"/>
      <c r="D376" s="175" t="s">
        <v>168</v>
      </c>
      <c r="E376" s="176" t="s">
        <v>1</v>
      </c>
      <c r="F376" s="177" t="s">
        <v>696</v>
      </c>
      <c r="H376" s="178">
        <v>1.47</v>
      </c>
      <c r="I376" s="179"/>
      <c r="L376" s="174"/>
      <c r="M376" s="180"/>
      <c r="N376" s="181"/>
      <c r="O376" s="181"/>
      <c r="P376" s="181"/>
      <c r="Q376" s="181"/>
      <c r="R376" s="181"/>
      <c r="S376" s="181"/>
      <c r="T376" s="182"/>
      <c r="AT376" s="176" t="s">
        <v>168</v>
      </c>
      <c r="AU376" s="176" t="s">
        <v>81</v>
      </c>
      <c r="AV376" s="13" t="s">
        <v>81</v>
      </c>
      <c r="AW376" s="13" t="s">
        <v>29</v>
      </c>
      <c r="AX376" s="13" t="s">
        <v>72</v>
      </c>
      <c r="AY376" s="176" t="s">
        <v>160</v>
      </c>
    </row>
    <row r="377" spans="1:65" s="13" customFormat="1" x14ac:dyDescent="0.2">
      <c r="B377" s="174"/>
      <c r="D377" s="175" t="s">
        <v>168</v>
      </c>
      <c r="E377" s="176" t="s">
        <v>1</v>
      </c>
      <c r="F377" s="177" t="s">
        <v>98</v>
      </c>
      <c r="H377" s="178">
        <v>2.94</v>
      </c>
      <c r="I377" s="179"/>
      <c r="L377" s="174"/>
      <c r="M377" s="180"/>
      <c r="N377" s="181"/>
      <c r="O377" s="181"/>
      <c r="P377" s="181"/>
      <c r="Q377" s="181"/>
      <c r="R377" s="181"/>
      <c r="S377" s="181"/>
      <c r="T377" s="182"/>
      <c r="AT377" s="176" t="s">
        <v>168</v>
      </c>
      <c r="AU377" s="176" t="s">
        <v>81</v>
      </c>
      <c r="AV377" s="13" t="s">
        <v>81</v>
      </c>
      <c r="AW377" s="13" t="s">
        <v>29</v>
      </c>
      <c r="AX377" s="13" t="s">
        <v>72</v>
      </c>
      <c r="AY377" s="176" t="s">
        <v>160</v>
      </c>
    </row>
    <row r="378" spans="1:65" s="14" customFormat="1" x14ac:dyDescent="0.2">
      <c r="B378" s="183"/>
      <c r="D378" s="175" t="s">
        <v>168</v>
      </c>
      <c r="E378" s="184" t="s">
        <v>1</v>
      </c>
      <c r="F378" s="185" t="s">
        <v>189</v>
      </c>
      <c r="H378" s="186">
        <v>4.41</v>
      </c>
      <c r="I378" s="187"/>
      <c r="L378" s="183"/>
      <c r="M378" s="188"/>
      <c r="N378" s="189"/>
      <c r="O378" s="189"/>
      <c r="P378" s="189"/>
      <c r="Q378" s="189"/>
      <c r="R378" s="189"/>
      <c r="S378" s="189"/>
      <c r="T378" s="190"/>
      <c r="AT378" s="184" t="s">
        <v>168</v>
      </c>
      <c r="AU378" s="184" t="s">
        <v>81</v>
      </c>
      <c r="AV378" s="14" t="s">
        <v>166</v>
      </c>
      <c r="AW378" s="14" t="s">
        <v>29</v>
      </c>
      <c r="AX378" s="14" t="s">
        <v>77</v>
      </c>
      <c r="AY378" s="184" t="s">
        <v>160</v>
      </c>
    </row>
    <row r="379" spans="1:65" s="2" customFormat="1" ht="37.799999999999997" customHeight="1" x14ac:dyDescent="0.2">
      <c r="A379" s="31"/>
      <c r="B379" s="125"/>
      <c r="C379" s="160" t="s">
        <v>697</v>
      </c>
      <c r="D379" s="160" t="s">
        <v>162</v>
      </c>
      <c r="E379" s="161" t="s">
        <v>698</v>
      </c>
      <c r="F379" s="162" t="s">
        <v>699</v>
      </c>
      <c r="G379" s="163" t="s">
        <v>185</v>
      </c>
      <c r="H379" s="164">
        <v>4.2</v>
      </c>
      <c r="I379" s="165"/>
      <c r="J379" s="166">
        <f>ROUND(I379*H379,2)</f>
        <v>0</v>
      </c>
      <c r="K379" s="167"/>
      <c r="L379" s="32"/>
      <c r="M379" s="168" t="s">
        <v>1</v>
      </c>
      <c r="N379" s="169" t="s">
        <v>38</v>
      </c>
      <c r="O379" s="60"/>
      <c r="P379" s="170">
        <f>O379*H379</f>
        <v>0</v>
      </c>
      <c r="Q379" s="170">
        <v>8.4000000000000003E-4</v>
      </c>
      <c r="R379" s="170">
        <f>Q379*H379</f>
        <v>3.5280000000000003E-3</v>
      </c>
      <c r="S379" s="170">
        <v>0</v>
      </c>
      <c r="T379" s="171">
        <f>S379*H379</f>
        <v>0</v>
      </c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R379" s="172" t="s">
        <v>237</v>
      </c>
      <c r="AT379" s="172" t="s">
        <v>162</v>
      </c>
      <c r="AU379" s="172" t="s">
        <v>81</v>
      </c>
      <c r="AY379" s="16" t="s">
        <v>160</v>
      </c>
      <c r="BE379" s="173">
        <f>IF(N379="základná",J379,0)</f>
        <v>0</v>
      </c>
      <c r="BF379" s="173">
        <f>IF(N379="znížená",J379,0)</f>
        <v>0</v>
      </c>
      <c r="BG379" s="173">
        <f>IF(N379="zákl. prenesená",J379,0)</f>
        <v>0</v>
      </c>
      <c r="BH379" s="173">
        <f>IF(N379="zníž. prenesená",J379,0)</f>
        <v>0</v>
      </c>
      <c r="BI379" s="173">
        <f>IF(N379="nulová",J379,0)</f>
        <v>0</v>
      </c>
      <c r="BJ379" s="16" t="s">
        <v>81</v>
      </c>
      <c r="BK379" s="173">
        <f>ROUND(I379*H379,2)</f>
        <v>0</v>
      </c>
      <c r="BL379" s="16" t="s">
        <v>237</v>
      </c>
      <c r="BM379" s="172" t="s">
        <v>700</v>
      </c>
    </row>
    <row r="380" spans="1:65" s="13" customFormat="1" x14ac:dyDescent="0.2">
      <c r="B380" s="174"/>
      <c r="D380" s="175" t="s">
        <v>168</v>
      </c>
      <c r="E380" s="176" t="s">
        <v>1</v>
      </c>
      <c r="F380" s="177" t="s">
        <v>96</v>
      </c>
      <c r="H380" s="178">
        <v>4.2</v>
      </c>
      <c r="I380" s="179"/>
      <c r="L380" s="174"/>
      <c r="M380" s="180"/>
      <c r="N380" s="181"/>
      <c r="O380" s="181"/>
      <c r="P380" s="181"/>
      <c r="Q380" s="181"/>
      <c r="R380" s="181"/>
      <c r="S380" s="181"/>
      <c r="T380" s="182"/>
      <c r="AT380" s="176" t="s">
        <v>168</v>
      </c>
      <c r="AU380" s="176" t="s">
        <v>81</v>
      </c>
      <c r="AV380" s="13" t="s">
        <v>81</v>
      </c>
      <c r="AW380" s="13" t="s">
        <v>29</v>
      </c>
      <c r="AX380" s="13" t="s">
        <v>77</v>
      </c>
      <c r="AY380" s="176" t="s">
        <v>160</v>
      </c>
    </row>
    <row r="381" spans="1:65" s="2" customFormat="1" ht="24.15" customHeight="1" x14ac:dyDescent="0.2">
      <c r="A381" s="31"/>
      <c r="B381" s="125"/>
      <c r="C381" s="160" t="s">
        <v>701</v>
      </c>
      <c r="D381" s="160" t="s">
        <v>162</v>
      </c>
      <c r="E381" s="161" t="s">
        <v>702</v>
      </c>
      <c r="F381" s="162" t="s">
        <v>703</v>
      </c>
      <c r="G381" s="163" t="s">
        <v>176</v>
      </c>
      <c r="H381" s="164">
        <v>1</v>
      </c>
      <c r="I381" s="165"/>
      <c r="J381" s="166">
        <f>ROUND(I381*H381,2)</f>
        <v>0</v>
      </c>
      <c r="K381" s="167"/>
      <c r="L381" s="32"/>
      <c r="M381" s="168" t="s">
        <v>1</v>
      </c>
      <c r="N381" s="169" t="s">
        <v>38</v>
      </c>
      <c r="O381" s="60"/>
      <c r="P381" s="170">
        <f>O381*H381</f>
        <v>0</v>
      </c>
      <c r="Q381" s="170">
        <v>0</v>
      </c>
      <c r="R381" s="170">
        <f>Q381*H381</f>
        <v>0</v>
      </c>
      <c r="S381" s="170">
        <v>0</v>
      </c>
      <c r="T381" s="171">
        <f>S381*H381</f>
        <v>0</v>
      </c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R381" s="172" t="s">
        <v>237</v>
      </c>
      <c r="AT381" s="172" t="s">
        <v>162</v>
      </c>
      <c r="AU381" s="172" t="s">
        <v>81</v>
      </c>
      <c r="AY381" s="16" t="s">
        <v>160</v>
      </c>
      <c r="BE381" s="173">
        <f>IF(N381="základná",J381,0)</f>
        <v>0</v>
      </c>
      <c r="BF381" s="173">
        <f>IF(N381="znížená",J381,0)</f>
        <v>0</v>
      </c>
      <c r="BG381" s="173">
        <f>IF(N381="zákl. prenesená",J381,0)</f>
        <v>0</v>
      </c>
      <c r="BH381" s="173">
        <f>IF(N381="zníž. prenesená",J381,0)</f>
        <v>0</v>
      </c>
      <c r="BI381" s="173">
        <f>IF(N381="nulová",J381,0)</f>
        <v>0</v>
      </c>
      <c r="BJ381" s="16" t="s">
        <v>81</v>
      </c>
      <c r="BK381" s="173">
        <f>ROUND(I381*H381,2)</f>
        <v>0</v>
      </c>
      <c r="BL381" s="16" t="s">
        <v>237</v>
      </c>
      <c r="BM381" s="172" t="s">
        <v>704</v>
      </c>
    </row>
    <row r="382" spans="1:65" s="13" customFormat="1" x14ac:dyDescent="0.2">
      <c r="B382" s="174"/>
      <c r="D382" s="175" t="s">
        <v>168</v>
      </c>
      <c r="E382" s="176" t="s">
        <v>1</v>
      </c>
      <c r="F382" s="177" t="s">
        <v>77</v>
      </c>
      <c r="H382" s="178">
        <v>1</v>
      </c>
      <c r="I382" s="179"/>
      <c r="L382" s="174"/>
      <c r="M382" s="180"/>
      <c r="N382" s="181"/>
      <c r="O382" s="181"/>
      <c r="P382" s="181"/>
      <c r="Q382" s="181"/>
      <c r="R382" s="181"/>
      <c r="S382" s="181"/>
      <c r="T382" s="182"/>
      <c r="AT382" s="176" t="s">
        <v>168</v>
      </c>
      <c r="AU382" s="176" t="s">
        <v>81</v>
      </c>
      <c r="AV382" s="13" t="s">
        <v>81</v>
      </c>
      <c r="AW382" s="13" t="s">
        <v>29</v>
      </c>
      <c r="AX382" s="13" t="s">
        <v>72</v>
      </c>
      <c r="AY382" s="176" t="s">
        <v>160</v>
      </c>
    </row>
    <row r="383" spans="1:65" s="14" customFormat="1" x14ac:dyDescent="0.2">
      <c r="B383" s="183"/>
      <c r="D383" s="175" t="s">
        <v>168</v>
      </c>
      <c r="E383" s="184" t="s">
        <v>1</v>
      </c>
      <c r="F383" s="185" t="s">
        <v>189</v>
      </c>
      <c r="H383" s="186">
        <v>1</v>
      </c>
      <c r="I383" s="187"/>
      <c r="L383" s="183"/>
      <c r="M383" s="188"/>
      <c r="N383" s="189"/>
      <c r="O383" s="189"/>
      <c r="P383" s="189"/>
      <c r="Q383" s="189"/>
      <c r="R383" s="189"/>
      <c r="S383" s="189"/>
      <c r="T383" s="190"/>
      <c r="AT383" s="184" t="s">
        <v>168</v>
      </c>
      <c r="AU383" s="184" t="s">
        <v>81</v>
      </c>
      <c r="AV383" s="14" t="s">
        <v>166</v>
      </c>
      <c r="AW383" s="14" t="s">
        <v>29</v>
      </c>
      <c r="AX383" s="14" t="s">
        <v>77</v>
      </c>
      <c r="AY383" s="184" t="s">
        <v>160</v>
      </c>
    </row>
    <row r="384" spans="1:65" s="2" customFormat="1" ht="33" customHeight="1" x14ac:dyDescent="0.2">
      <c r="A384" s="31"/>
      <c r="B384" s="125"/>
      <c r="C384" s="160" t="s">
        <v>705</v>
      </c>
      <c r="D384" s="160" t="s">
        <v>162</v>
      </c>
      <c r="E384" s="161" t="s">
        <v>706</v>
      </c>
      <c r="F384" s="162" t="s">
        <v>707</v>
      </c>
      <c r="G384" s="163" t="s">
        <v>176</v>
      </c>
      <c r="H384" s="164">
        <v>1</v>
      </c>
      <c r="I384" s="165"/>
      <c r="J384" s="166">
        <f>ROUND(I384*H384,2)</f>
        <v>0</v>
      </c>
      <c r="K384" s="167"/>
      <c r="L384" s="32"/>
      <c r="M384" s="168" t="s">
        <v>1</v>
      </c>
      <c r="N384" s="169" t="s">
        <v>38</v>
      </c>
      <c r="O384" s="60"/>
      <c r="P384" s="170">
        <f>O384*H384</f>
        <v>0</v>
      </c>
      <c r="Q384" s="170">
        <v>9.0000000000000006E-5</v>
      </c>
      <c r="R384" s="170">
        <f>Q384*H384</f>
        <v>9.0000000000000006E-5</v>
      </c>
      <c r="S384" s="170">
        <v>0</v>
      </c>
      <c r="T384" s="171">
        <f>S384*H384</f>
        <v>0</v>
      </c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R384" s="172" t="s">
        <v>237</v>
      </c>
      <c r="AT384" s="172" t="s">
        <v>162</v>
      </c>
      <c r="AU384" s="172" t="s">
        <v>81</v>
      </c>
      <c r="AY384" s="16" t="s">
        <v>160</v>
      </c>
      <c r="BE384" s="173">
        <f>IF(N384="základná",J384,0)</f>
        <v>0</v>
      </c>
      <c r="BF384" s="173">
        <f>IF(N384="znížená",J384,0)</f>
        <v>0</v>
      </c>
      <c r="BG384" s="173">
        <f>IF(N384="zákl. prenesená",J384,0)</f>
        <v>0</v>
      </c>
      <c r="BH384" s="173">
        <f>IF(N384="zníž. prenesená",J384,0)</f>
        <v>0</v>
      </c>
      <c r="BI384" s="173">
        <f>IF(N384="nulová",J384,0)</f>
        <v>0</v>
      </c>
      <c r="BJ384" s="16" t="s">
        <v>81</v>
      </c>
      <c r="BK384" s="173">
        <f>ROUND(I384*H384,2)</f>
        <v>0</v>
      </c>
      <c r="BL384" s="16" t="s">
        <v>237</v>
      </c>
      <c r="BM384" s="172" t="s">
        <v>708</v>
      </c>
    </row>
    <row r="385" spans="1:65" s="13" customFormat="1" x14ac:dyDescent="0.2">
      <c r="B385" s="174"/>
      <c r="D385" s="175" t="s">
        <v>168</v>
      </c>
      <c r="E385" s="176" t="s">
        <v>1</v>
      </c>
      <c r="F385" s="177" t="s">
        <v>77</v>
      </c>
      <c r="H385" s="178">
        <v>1</v>
      </c>
      <c r="I385" s="179"/>
      <c r="L385" s="174"/>
      <c r="M385" s="180"/>
      <c r="N385" s="181"/>
      <c r="O385" s="181"/>
      <c r="P385" s="181"/>
      <c r="Q385" s="181"/>
      <c r="R385" s="181"/>
      <c r="S385" s="181"/>
      <c r="T385" s="182"/>
      <c r="AT385" s="176" t="s">
        <v>168</v>
      </c>
      <c r="AU385" s="176" t="s">
        <v>81</v>
      </c>
      <c r="AV385" s="13" t="s">
        <v>81</v>
      </c>
      <c r="AW385" s="13" t="s">
        <v>29</v>
      </c>
      <c r="AX385" s="13" t="s">
        <v>77</v>
      </c>
      <c r="AY385" s="176" t="s">
        <v>160</v>
      </c>
    </row>
    <row r="386" spans="1:65" s="12" customFormat="1" ht="22.8" customHeight="1" x14ac:dyDescent="0.25">
      <c r="B386" s="147"/>
      <c r="D386" s="148" t="s">
        <v>71</v>
      </c>
      <c r="E386" s="158" t="s">
        <v>709</v>
      </c>
      <c r="F386" s="158" t="s">
        <v>710</v>
      </c>
      <c r="I386" s="150"/>
      <c r="J386" s="159">
        <f>BK386</f>
        <v>0</v>
      </c>
      <c r="L386" s="147"/>
      <c r="M386" s="152"/>
      <c r="N386" s="153"/>
      <c r="O386" s="153"/>
      <c r="P386" s="154">
        <f>SUM(P387:P398)</f>
        <v>0</v>
      </c>
      <c r="Q386" s="153"/>
      <c r="R386" s="154">
        <f>SUM(R387:R398)</f>
        <v>1.6536519999999999E-2</v>
      </c>
      <c r="S386" s="153"/>
      <c r="T386" s="155">
        <f>SUM(T387:T398)</f>
        <v>0</v>
      </c>
      <c r="AR386" s="148" t="s">
        <v>81</v>
      </c>
      <c r="AT386" s="156" t="s">
        <v>71</v>
      </c>
      <c r="AU386" s="156" t="s">
        <v>77</v>
      </c>
      <c r="AY386" s="148" t="s">
        <v>160</v>
      </c>
      <c r="BK386" s="157">
        <f>SUM(BK387:BK398)</f>
        <v>0</v>
      </c>
    </row>
    <row r="387" spans="1:65" s="2" customFormat="1" ht="21.75" customHeight="1" x14ac:dyDescent="0.2">
      <c r="A387" s="31"/>
      <c r="B387" s="125"/>
      <c r="C387" s="160" t="s">
        <v>711</v>
      </c>
      <c r="D387" s="160" t="s">
        <v>162</v>
      </c>
      <c r="E387" s="161" t="s">
        <v>712</v>
      </c>
      <c r="F387" s="162" t="s">
        <v>713</v>
      </c>
      <c r="G387" s="163" t="s">
        <v>185</v>
      </c>
      <c r="H387" s="164">
        <v>33.747999999999998</v>
      </c>
      <c r="I387" s="165"/>
      <c r="J387" s="166">
        <f>ROUND(I387*H387,2)</f>
        <v>0</v>
      </c>
      <c r="K387" s="167"/>
      <c r="L387" s="32"/>
      <c r="M387" s="168" t="s">
        <v>1</v>
      </c>
      <c r="N387" s="169" t="s">
        <v>38</v>
      </c>
      <c r="O387" s="60"/>
      <c r="P387" s="170">
        <f>O387*H387</f>
        <v>0</v>
      </c>
      <c r="Q387" s="170">
        <v>0</v>
      </c>
      <c r="R387" s="170">
        <f>Q387*H387</f>
        <v>0</v>
      </c>
      <c r="S387" s="170">
        <v>0</v>
      </c>
      <c r="T387" s="171">
        <f>S387*H387</f>
        <v>0</v>
      </c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R387" s="172" t="s">
        <v>237</v>
      </c>
      <c r="AT387" s="172" t="s">
        <v>162</v>
      </c>
      <c r="AU387" s="172" t="s">
        <v>81</v>
      </c>
      <c r="AY387" s="16" t="s">
        <v>160</v>
      </c>
      <c r="BE387" s="173">
        <f>IF(N387="základná",J387,0)</f>
        <v>0</v>
      </c>
      <c r="BF387" s="173">
        <f>IF(N387="znížená",J387,0)</f>
        <v>0</v>
      </c>
      <c r="BG387" s="173">
        <f>IF(N387="zákl. prenesená",J387,0)</f>
        <v>0</v>
      </c>
      <c r="BH387" s="173">
        <f>IF(N387="zníž. prenesená",J387,0)</f>
        <v>0</v>
      </c>
      <c r="BI387" s="173">
        <f>IF(N387="nulová",J387,0)</f>
        <v>0</v>
      </c>
      <c r="BJ387" s="16" t="s">
        <v>81</v>
      </c>
      <c r="BK387" s="173">
        <f>ROUND(I387*H387,2)</f>
        <v>0</v>
      </c>
      <c r="BL387" s="16" t="s">
        <v>237</v>
      </c>
      <c r="BM387" s="172" t="s">
        <v>714</v>
      </c>
    </row>
    <row r="388" spans="1:65" s="13" customFormat="1" x14ac:dyDescent="0.2">
      <c r="B388" s="174"/>
      <c r="D388" s="175" t="s">
        <v>168</v>
      </c>
      <c r="E388" s="176" t="s">
        <v>1</v>
      </c>
      <c r="F388" s="177" t="s">
        <v>102</v>
      </c>
      <c r="H388" s="178">
        <v>12.628</v>
      </c>
      <c r="I388" s="179"/>
      <c r="L388" s="174"/>
      <c r="M388" s="180"/>
      <c r="N388" s="181"/>
      <c r="O388" s="181"/>
      <c r="P388" s="181"/>
      <c r="Q388" s="181"/>
      <c r="R388" s="181"/>
      <c r="S388" s="181"/>
      <c r="T388" s="182"/>
      <c r="AT388" s="176" t="s">
        <v>168</v>
      </c>
      <c r="AU388" s="176" t="s">
        <v>81</v>
      </c>
      <c r="AV388" s="13" t="s">
        <v>81</v>
      </c>
      <c r="AW388" s="13" t="s">
        <v>29</v>
      </c>
      <c r="AX388" s="13" t="s">
        <v>72</v>
      </c>
      <c r="AY388" s="176" t="s">
        <v>160</v>
      </c>
    </row>
    <row r="389" spans="1:65" s="13" customFormat="1" x14ac:dyDescent="0.2">
      <c r="B389" s="174"/>
      <c r="D389" s="175" t="s">
        <v>168</v>
      </c>
      <c r="E389" s="176" t="s">
        <v>1</v>
      </c>
      <c r="F389" s="177" t="s">
        <v>715</v>
      </c>
      <c r="H389" s="178">
        <v>21.12</v>
      </c>
      <c r="I389" s="179"/>
      <c r="L389" s="174"/>
      <c r="M389" s="180"/>
      <c r="N389" s="181"/>
      <c r="O389" s="181"/>
      <c r="P389" s="181"/>
      <c r="Q389" s="181"/>
      <c r="R389" s="181"/>
      <c r="S389" s="181"/>
      <c r="T389" s="182"/>
      <c r="AT389" s="176" t="s">
        <v>168</v>
      </c>
      <c r="AU389" s="176" t="s">
        <v>81</v>
      </c>
      <c r="AV389" s="13" t="s">
        <v>81</v>
      </c>
      <c r="AW389" s="13" t="s">
        <v>29</v>
      </c>
      <c r="AX389" s="13" t="s">
        <v>72</v>
      </c>
      <c r="AY389" s="176" t="s">
        <v>160</v>
      </c>
    </row>
    <row r="390" spans="1:65" s="14" customFormat="1" x14ac:dyDescent="0.2">
      <c r="B390" s="183"/>
      <c r="D390" s="175" t="s">
        <v>168</v>
      </c>
      <c r="E390" s="184" t="s">
        <v>100</v>
      </c>
      <c r="F390" s="185" t="s">
        <v>189</v>
      </c>
      <c r="H390" s="186">
        <v>33.747999999999998</v>
      </c>
      <c r="I390" s="187"/>
      <c r="L390" s="183"/>
      <c r="M390" s="188"/>
      <c r="N390" s="189"/>
      <c r="O390" s="189"/>
      <c r="P390" s="189"/>
      <c r="Q390" s="189"/>
      <c r="R390" s="189"/>
      <c r="S390" s="189"/>
      <c r="T390" s="190"/>
      <c r="AT390" s="184" t="s">
        <v>168</v>
      </c>
      <c r="AU390" s="184" t="s">
        <v>81</v>
      </c>
      <c r="AV390" s="14" t="s">
        <v>166</v>
      </c>
      <c r="AW390" s="14" t="s">
        <v>29</v>
      </c>
      <c r="AX390" s="14" t="s">
        <v>77</v>
      </c>
      <c r="AY390" s="184" t="s">
        <v>160</v>
      </c>
    </row>
    <row r="391" spans="1:65" s="2" customFormat="1" ht="24.15" customHeight="1" x14ac:dyDescent="0.2">
      <c r="A391" s="31"/>
      <c r="B391" s="125"/>
      <c r="C391" s="160" t="s">
        <v>716</v>
      </c>
      <c r="D391" s="160" t="s">
        <v>162</v>
      </c>
      <c r="E391" s="161" t="s">
        <v>717</v>
      </c>
      <c r="F391" s="162" t="s">
        <v>718</v>
      </c>
      <c r="G391" s="163" t="s">
        <v>185</v>
      </c>
      <c r="H391" s="164">
        <v>33.747999999999998</v>
      </c>
      <c r="I391" s="165"/>
      <c r="J391" s="166">
        <f>ROUND(I391*H391,2)</f>
        <v>0</v>
      </c>
      <c r="K391" s="167"/>
      <c r="L391" s="32"/>
      <c r="M391" s="168" t="s">
        <v>1</v>
      </c>
      <c r="N391" s="169" t="s">
        <v>38</v>
      </c>
      <c r="O391" s="60"/>
      <c r="P391" s="170">
        <f>O391*H391</f>
        <v>0</v>
      </c>
      <c r="Q391" s="170">
        <v>1E-4</v>
      </c>
      <c r="R391" s="170">
        <f>Q391*H391</f>
        <v>3.3747999999999998E-3</v>
      </c>
      <c r="S391" s="170">
        <v>0</v>
      </c>
      <c r="T391" s="171">
        <f>S391*H391</f>
        <v>0</v>
      </c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R391" s="172" t="s">
        <v>237</v>
      </c>
      <c r="AT391" s="172" t="s">
        <v>162</v>
      </c>
      <c r="AU391" s="172" t="s">
        <v>81</v>
      </c>
      <c r="AY391" s="16" t="s">
        <v>160</v>
      </c>
      <c r="BE391" s="173">
        <f>IF(N391="základná",J391,0)</f>
        <v>0</v>
      </c>
      <c r="BF391" s="173">
        <f>IF(N391="znížená",J391,0)</f>
        <v>0</v>
      </c>
      <c r="BG391" s="173">
        <f>IF(N391="zákl. prenesená",J391,0)</f>
        <v>0</v>
      </c>
      <c r="BH391" s="173">
        <f>IF(N391="zníž. prenesená",J391,0)</f>
        <v>0</v>
      </c>
      <c r="BI391" s="173">
        <f>IF(N391="nulová",J391,0)</f>
        <v>0</v>
      </c>
      <c r="BJ391" s="16" t="s">
        <v>81</v>
      </c>
      <c r="BK391" s="173">
        <f>ROUND(I391*H391,2)</f>
        <v>0</v>
      </c>
      <c r="BL391" s="16" t="s">
        <v>237</v>
      </c>
      <c r="BM391" s="172" t="s">
        <v>719</v>
      </c>
    </row>
    <row r="392" spans="1:65" s="13" customFormat="1" x14ac:dyDescent="0.2">
      <c r="B392" s="174"/>
      <c r="D392" s="175" t="s">
        <v>168</v>
      </c>
      <c r="E392" s="176" t="s">
        <v>1</v>
      </c>
      <c r="F392" s="177" t="s">
        <v>100</v>
      </c>
      <c r="H392" s="178">
        <v>33.747999999999998</v>
      </c>
      <c r="I392" s="179"/>
      <c r="L392" s="174"/>
      <c r="M392" s="180"/>
      <c r="N392" s="181"/>
      <c r="O392" s="181"/>
      <c r="P392" s="181"/>
      <c r="Q392" s="181"/>
      <c r="R392" s="181"/>
      <c r="S392" s="181"/>
      <c r="T392" s="182"/>
      <c r="AT392" s="176" t="s">
        <v>168</v>
      </c>
      <c r="AU392" s="176" t="s">
        <v>81</v>
      </c>
      <c r="AV392" s="13" t="s">
        <v>81</v>
      </c>
      <c r="AW392" s="13" t="s">
        <v>29</v>
      </c>
      <c r="AX392" s="13" t="s">
        <v>77</v>
      </c>
      <c r="AY392" s="176" t="s">
        <v>160</v>
      </c>
    </row>
    <row r="393" spans="1:65" s="2" customFormat="1" ht="24.15" customHeight="1" x14ac:dyDescent="0.2">
      <c r="A393" s="31"/>
      <c r="B393" s="125"/>
      <c r="C393" s="160" t="s">
        <v>720</v>
      </c>
      <c r="D393" s="160" t="s">
        <v>162</v>
      </c>
      <c r="E393" s="161" t="s">
        <v>721</v>
      </c>
      <c r="F393" s="162" t="s">
        <v>722</v>
      </c>
      <c r="G393" s="163" t="s">
        <v>185</v>
      </c>
      <c r="H393" s="164">
        <v>33.747999999999998</v>
      </c>
      <c r="I393" s="165"/>
      <c r="J393" s="166">
        <f>ROUND(I393*H393,2)</f>
        <v>0</v>
      </c>
      <c r="K393" s="167"/>
      <c r="L393" s="32"/>
      <c r="M393" s="168" t="s">
        <v>1</v>
      </c>
      <c r="N393" s="169" t="s">
        <v>38</v>
      </c>
      <c r="O393" s="60"/>
      <c r="P393" s="170">
        <f>O393*H393</f>
        <v>0</v>
      </c>
      <c r="Q393" s="170">
        <v>0</v>
      </c>
      <c r="R393" s="170">
        <f>Q393*H393</f>
        <v>0</v>
      </c>
      <c r="S393" s="170">
        <v>0</v>
      </c>
      <c r="T393" s="171">
        <f>S393*H393</f>
        <v>0</v>
      </c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R393" s="172" t="s">
        <v>237</v>
      </c>
      <c r="AT393" s="172" t="s">
        <v>162</v>
      </c>
      <c r="AU393" s="172" t="s">
        <v>81</v>
      </c>
      <c r="AY393" s="16" t="s">
        <v>160</v>
      </c>
      <c r="BE393" s="173">
        <f>IF(N393="základná",J393,0)</f>
        <v>0</v>
      </c>
      <c r="BF393" s="173">
        <f>IF(N393="znížená",J393,0)</f>
        <v>0</v>
      </c>
      <c r="BG393" s="173">
        <f>IF(N393="zákl. prenesená",J393,0)</f>
        <v>0</v>
      </c>
      <c r="BH393" s="173">
        <f>IF(N393="zníž. prenesená",J393,0)</f>
        <v>0</v>
      </c>
      <c r="BI393" s="173">
        <f>IF(N393="nulová",J393,0)</f>
        <v>0</v>
      </c>
      <c r="BJ393" s="16" t="s">
        <v>81</v>
      </c>
      <c r="BK393" s="173">
        <f>ROUND(I393*H393,2)</f>
        <v>0</v>
      </c>
      <c r="BL393" s="16" t="s">
        <v>237</v>
      </c>
      <c r="BM393" s="172" t="s">
        <v>723</v>
      </c>
    </row>
    <row r="394" spans="1:65" s="13" customFormat="1" x14ac:dyDescent="0.2">
      <c r="B394" s="174"/>
      <c r="D394" s="175" t="s">
        <v>168</v>
      </c>
      <c r="E394" s="176" t="s">
        <v>1</v>
      </c>
      <c r="F394" s="177" t="s">
        <v>100</v>
      </c>
      <c r="H394" s="178">
        <v>33.747999999999998</v>
      </c>
      <c r="I394" s="179"/>
      <c r="L394" s="174"/>
      <c r="M394" s="180"/>
      <c r="N394" s="181"/>
      <c r="O394" s="181"/>
      <c r="P394" s="181"/>
      <c r="Q394" s="181"/>
      <c r="R394" s="181"/>
      <c r="S394" s="181"/>
      <c r="T394" s="182"/>
      <c r="AT394" s="176" t="s">
        <v>168</v>
      </c>
      <c r="AU394" s="176" t="s">
        <v>81</v>
      </c>
      <c r="AV394" s="13" t="s">
        <v>81</v>
      </c>
      <c r="AW394" s="13" t="s">
        <v>29</v>
      </c>
      <c r="AX394" s="13" t="s">
        <v>77</v>
      </c>
      <c r="AY394" s="176" t="s">
        <v>160</v>
      </c>
    </row>
    <row r="395" spans="1:65" s="2" customFormat="1" ht="24.15" customHeight="1" x14ac:dyDescent="0.2">
      <c r="A395" s="31"/>
      <c r="B395" s="125"/>
      <c r="C395" s="160" t="s">
        <v>724</v>
      </c>
      <c r="D395" s="160" t="s">
        <v>162</v>
      </c>
      <c r="E395" s="161" t="s">
        <v>725</v>
      </c>
      <c r="F395" s="162" t="s">
        <v>726</v>
      </c>
      <c r="G395" s="163" t="s">
        <v>185</v>
      </c>
      <c r="H395" s="164">
        <v>33.747999999999998</v>
      </c>
      <c r="I395" s="165"/>
      <c r="J395" s="166">
        <f>ROUND(I395*H395,2)</f>
        <v>0</v>
      </c>
      <c r="K395" s="167"/>
      <c r="L395" s="32"/>
      <c r="M395" s="168" t="s">
        <v>1</v>
      </c>
      <c r="N395" s="169" t="s">
        <v>38</v>
      </c>
      <c r="O395" s="60"/>
      <c r="P395" s="170">
        <f>O395*H395</f>
        <v>0</v>
      </c>
      <c r="Q395" s="170">
        <v>3.0000000000000001E-5</v>
      </c>
      <c r="R395" s="170">
        <f>Q395*H395</f>
        <v>1.0124399999999999E-3</v>
      </c>
      <c r="S395" s="170">
        <v>0</v>
      </c>
      <c r="T395" s="171">
        <f>S395*H395</f>
        <v>0</v>
      </c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R395" s="172" t="s">
        <v>237</v>
      </c>
      <c r="AT395" s="172" t="s">
        <v>162</v>
      </c>
      <c r="AU395" s="172" t="s">
        <v>81</v>
      </c>
      <c r="AY395" s="16" t="s">
        <v>160</v>
      </c>
      <c r="BE395" s="173">
        <f>IF(N395="základná",J395,0)</f>
        <v>0</v>
      </c>
      <c r="BF395" s="173">
        <f>IF(N395="znížená",J395,0)</f>
        <v>0</v>
      </c>
      <c r="BG395" s="173">
        <f>IF(N395="zákl. prenesená",J395,0)</f>
        <v>0</v>
      </c>
      <c r="BH395" s="173">
        <f>IF(N395="zníž. prenesená",J395,0)</f>
        <v>0</v>
      </c>
      <c r="BI395" s="173">
        <f>IF(N395="nulová",J395,0)</f>
        <v>0</v>
      </c>
      <c r="BJ395" s="16" t="s">
        <v>81</v>
      </c>
      <c r="BK395" s="173">
        <f>ROUND(I395*H395,2)</f>
        <v>0</v>
      </c>
      <c r="BL395" s="16" t="s">
        <v>237</v>
      </c>
      <c r="BM395" s="172" t="s">
        <v>727</v>
      </c>
    </row>
    <row r="396" spans="1:65" s="13" customFormat="1" x14ac:dyDescent="0.2">
      <c r="B396" s="174"/>
      <c r="D396" s="175" t="s">
        <v>168</v>
      </c>
      <c r="E396" s="176" t="s">
        <v>1</v>
      </c>
      <c r="F396" s="177" t="s">
        <v>100</v>
      </c>
      <c r="H396" s="178">
        <v>33.747999999999998</v>
      </c>
      <c r="I396" s="179"/>
      <c r="L396" s="174"/>
      <c r="M396" s="180"/>
      <c r="N396" s="181"/>
      <c r="O396" s="181"/>
      <c r="P396" s="181"/>
      <c r="Q396" s="181"/>
      <c r="R396" s="181"/>
      <c r="S396" s="181"/>
      <c r="T396" s="182"/>
      <c r="AT396" s="176" t="s">
        <v>168</v>
      </c>
      <c r="AU396" s="176" t="s">
        <v>81</v>
      </c>
      <c r="AV396" s="13" t="s">
        <v>81</v>
      </c>
      <c r="AW396" s="13" t="s">
        <v>29</v>
      </c>
      <c r="AX396" s="13" t="s">
        <v>77</v>
      </c>
      <c r="AY396" s="176" t="s">
        <v>160</v>
      </c>
    </row>
    <row r="397" spans="1:65" s="2" customFormat="1" ht="37.799999999999997" customHeight="1" x14ac:dyDescent="0.2">
      <c r="A397" s="31"/>
      <c r="B397" s="125"/>
      <c r="C397" s="160" t="s">
        <v>728</v>
      </c>
      <c r="D397" s="160" t="s">
        <v>162</v>
      </c>
      <c r="E397" s="161" t="s">
        <v>729</v>
      </c>
      <c r="F397" s="162" t="s">
        <v>730</v>
      </c>
      <c r="G397" s="163" t="s">
        <v>185</v>
      </c>
      <c r="H397" s="164">
        <v>33.747999999999998</v>
      </c>
      <c r="I397" s="165"/>
      <c r="J397" s="166">
        <f>ROUND(I397*H397,2)</f>
        <v>0</v>
      </c>
      <c r="K397" s="167"/>
      <c r="L397" s="32"/>
      <c r="M397" s="168" t="s">
        <v>1</v>
      </c>
      <c r="N397" s="169" t="s">
        <v>38</v>
      </c>
      <c r="O397" s="60"/>
      <c r="P397" s="170">
        <f>O397*H397</f>
        <v>0</v>
      </c>
      <c r="Q397" s="170">
        <v>3.6000000000000002E-4</v>
      </c>
      <c r="R397" s="170">
        <f>Q397*H397</f>
        <v>1.214928E-2</v>
      </c>
      <c r="S397" s="170">
        <v>0</v>
      </c>
      <c r="T397" s="171">
        <f>S397*H397</f>
        <v>0</v>
      </c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R397" s="172" t="s">
        <v>237</v>
      </c>
      <c r="AT397" s="172" t="s">
        <v>162</v>
      </c>
      <c r="AU397" s="172" t="s">
        <v>81</v>
      </c>
      <c r="AY397" s="16" t="s">
        <v>160</v>
      </c>
      <c r="BE397" s="173">
        <f>IF(N397="základná",J397,0)</f>
        <v>0</v>
      </c>
      <c r="BF397" s="173">
        <f>IF(N397="znížená",J397,0)</f>
        <v>0</v>
      </c>
      <c r="BG397" s="173">
        <f>IF(N397="zákl. prenesená",J397,0)</f>
        <v>0</v>
      </c>
      <c r="BH397" s="173">
        <f>IF(N397="zníž. prenesená",J397,0)</f>
        <v>0</v>
      </c>
      <c r="BI397" s="173">
        <f>IF(N397="nulová",J397,0)</f>
        <v>0</v>
      </c>
      <c r="BJ397" s="16" t="s">
        <v>81</v>
      </c>
      <c r="BK397" s="173">
        <f>ROUND(I397*H397,2)</f>
        <v>0</v>
      </c>
      <c r="BL397" s="16" t="s">
        <v>237</v>
      </c>
      <c r="BM397" s="172" t="s">
        <v>731</v>
      </c>
    </row>
    <row r="398" spans="1:65" s="13" customFormat="1" x14ac:dyDescent="0.2">
      <c r="B398" s="174"/>
      <c r="D398" s="175" t="s">
        <v>168</v>
      </c>
      <c r="E398" s="176" t="s">
        <v>1</v>
      </c>
      <c r="F398" s="177" t="s">
        <v>100</v>
      </c>
      <c r="H398" s="178">
        <v>33.747999999999998</v>
      </c>
      <c r="I398" s="179"/>
      <c r="L398" s="174"/>
      <c r="M398" s="180"/>
      <c r="N398" s="181"/>
      <c r="O398" s="181"/>
      <c r="P398" s="181"/>
      <c r="Q398" s="181"/>
      <c r="R398" s="181"/>
      <c r="S398" s="181"/>
      <c r="T398" s="182"/>
      <c r="AT398" s="176" t="s">
        <v>168</v>
      </c>
      <c r="AU398" s="176" t="s">
        <v>81</v>
      </c>
      <c r="AV398" s="13" t="s">
        <v>81</v>
      </c>
      <c r="AW398" s="13" t="s">
        <v>29</v>
      </c>
      <c r="AX398" s="13" t="s">
        <v>77</v>
      </c>
      <c r="AY398" s="176" t="s">
        <v>160</v>
      </c>
    </row>
    <row r="399" spans="1:65" s="12" customFormat="1" ht="25.95" customHeight="1" x14ac:dyDescent="0.25">
      <c r="B399" s="147"/>
      <c r="D399" s="148" t="s">
        <v>71</v>
      </c>
      <c r="E399" s="149" t="s">
        <v>238</v>
      </c>
      <c r="F399" s="149" t="s">
        <v>732</v>
      </c>
      <c r="I399" s="150"/>
      <c r="J399" s="151">
        <f>BK399</f>
        <v>0</v>
      </c>
      <c r="L399" s="147"/>
      <c r="M399" s="152"/>
      <c r="N399" s="153"/>
      <c r="O399" s="153"/>
      <c r="P399" s="154">
        <f>P400</f>
        <v>0</v>
      </c>
      <c r="Q399" s="153"/>
      <c r="R399" s="154">
        <f>R400</f>
        <v>1.95E-2</v>
      </c>
      <c r="S399" s="153"/>
      <c r="T399" s="155">
        <f>T400</f>
        <v>0</v>
      </c>
      <c r="AR399" s="148" t="s">
        <v>109</v>
      </c>
      <c r="AT399" s="156" t="s">
        <v>71</v>
      </c>
      <c r="AU399" s="156" t="s">
        <v>72</v>
      </c>
      <c r="AY399" s="148" t="s">
        <v>160</v>
      </c>
      <c r="BK399" s="157">
        <f>BK400</f>
        <v>0</v>
      </c>
    </row>
    <row r="400" spans="1:65" s="12" customFormat="1" ht="22.8" customHeight="1" x14ac:dyDescent="0.25">
      <c r="B400" s="147"/>
      <c r="D400" s="148" t="s">
        <v>71</v>
      </c>
      <c r="E400" s="158" t="s">
        <v>733</v>
      </c>
      <c r="F400" s="158" t="s">
        <v>734</v>
      </c>
      <c r="I400" s="150"/>
      <c r="J400" s="159">
        <f>BK400</f>
        <v>0</v>
      </c>
      <c r="L400" s="147"/>
      <c r="M400" s="152"/>
      <c r="N400" s="153"/>
      <c r="O400" s="153"/>
      <c r="P400" s="154">
        <f>SUM(P401:P414)</f>
        <v>0</v>
      </c>
      <c r="Q400" s="153"/>
      <c r="R400" s="154">
        <f>SUM(R401:R414)</f>
        <v>1.95E-2</v>
      </c>
      <c r="S400" s="153"/>
      <c r="T400" s="155">
        <f>SUM(T401:T414)</f>
        <v>0</v>
      </c>
      <c r="AR400" s="148" t="s">
        <v>109</v>
      </c>
      <c r="AT400" s="156" t="s">
        <v>71</v>
      </c>
      <c r="AU400" s="156" t="s">
        <v>77</v>
      </c>
      <c r="AY400" s="148" t="s">
        <v>160</v>
      </c>
      <c r="BK400" s="157">
        <f>SUM(BK401:BK414)</f>
        <v>0</v>
      </c>
    </row>
    <row r="401" spans="1:65" s="2" customFormat="1" ht="16.5" customHeight="1" x14ac:dyDescent="0.2">
      <c r="A401" s="31"/>
      <c r="B401" s="125"/>
      <c r="C401" s="160" t="s">
        <v>735</v>
      </c>
      <c r="D401" s="160" t="s">
        <v>162</v>
      </c>
      <c r="E401" s="161" t="s">
        <v>736</v>
      </c>
      <c r="F401" s="162" t="s">
        <v>737</v>
      </c>
      <c r="G401" s="163" t="s">
        <v>738</v>
      </c>
      <c r="H401" s="164">
        <v>2</v>
      </c>
      <c r="I401" s="165"/>
      <c r="J401" s="166">
        <f>ROUND(I401*H401,2)</f>
        <v>0</v>
      </c>
      <c r="K401" s="167"/>
      <c r="L401" s="32"/>
      <c r="M401" s="168" t="s">
        <v>1</v>
      </c>
      <c r="N401" s="169" t="s">
        <v>38</v>
      </c>
      <c r="O401" s="60"/>
      <c r="P401" s="170">
        <f>O401*H401</f>
        <v>0</v>
      </c>
      <c r="Q401" s="170">
        <v>0</v>
      </c>
      <c r="R401" s="170">
        <f>Q401*H401</f>
        <v>0</v>
      </c>
      <c r="S401" s="170">
        <v>0</v>
      </c>
      <c r="T401" s="171">
        <f>S401*H401</f>
        <v>0</v>
      </c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R401" s="172" t="s">
        <v>212</v>
      </c>
      <c r="AT401" s="172" t="s">
        <v>162</v>
      </c>
      <c r="AU401" s="172" t="s">
        <v>81</v>
      </c>
      <c r="AY401" s="16" t="s">
        <v>160</v>
      </c>
      <c r="BE401" s="173">
        <f>IF(N401="základná",J401,0)</f>
        <v>0</v>
      </c>
      <c r="BF401" s="173">
        <f>IF(N401="znížená",J401,0)</f>
        <v>0</v>
      </c>
      <c r="BG401" s="173">
        <f>IF(N401="zákl. prenesená",J401,0)</f>
        <v>0</v>
      </c>
      <c r="BH401" s="173">
        <f>IF(N401="zníž. prenesená",J401,0)</f>
        <v>0</v>
      </c>
      <c r="BI401" s="173">
        <f>IF(N401="nulová",J401,0)</f>
        <v>0</v>
      </c>
      <c r="BJ401" s="16" t="s">
        <v>81</v>
      </c>
      <c r="BK401" s="173">
        <f>ROUND(I401*H401,2)</f>
        <v>0</v>
      </c>
      <c r="BL401" s="16" t="s">
        <v>212</v>
      </c>
      <c r="BM401" s="172" t="s">
        <v>739</v>
      </c>
    </row>
    <row r="402" spans="1:65" s="13" customFormat="1" x14ac:dyDescent="0.2">
      <c r="B402" s="174"/>
      <c r="D402" s="175" t="s">
        <v>168</v>
      </c>
      <c r="E402" s="176" t="s">
        <v>1</v>
      </c>
      <c r="F402" s="177" t="s">
        <v>81</v>
      </c>
      <c r="H402" s="178">
        <v>2</v>
      </c>
      <c r="I402" s="179"/>
      <c r="L402" s="174"/>
      <c r="M402" s="180"/>
      <c r="N402" s="181"/>
      <c r="O402" s="181"/>
      <c r="P402" s="181"/>
      <c r="Q402" s="181"/>
      <c r="R402" s="181"/>
      <c r="S402" s="181"/>
      <c r="T402" s="182"/>
      <c r="AT402" s="176" t="s">
        <v>168</v>
      </c>
      <c r="AU402" s="176" t="s">
        <v>81</v>
      </c>
      <c r="AV402" s="13" t="s">
        <v>81</v>
      </c>
      <c r="AW402" s="13" t="s">
        <v>29</v>
      </c>
      <c r="AX402" s="13" t="s">
        <v>77</v>
      </c>
      <c r="AY402" s="176" t="s">
        <v>160</v>
      </c>
    </row>
    <row r="403" spans="1:65" s="2" customFormat="1" ht="16.5" customHeight="1" x14ac:dyDescent="0.2">
      <c r="A403" s="31"/>
      <c r="B403" s="125"/>
      <c r="C403" s="160" t="s">
        <v>740</v>
      </c>
      <c r="D403" s="160" t="s">
        <v>162</v>
      </c>
      <c r="E403" s="161" t="s">
        <v>741</v>
      </c>
      <c r="F403" s="162" t="s">
        <v>742</v>
      </c>
      <c r="G403" s="163" t="s">
        <v>738</v>
      </c>
      <c r="H403" s="164">
        <v>2</v>
      </c>
      <c r="I403" s="165"/>
      <c r="J403" s="166">
        <f>ROUND(I403*H403,2)</f>
        <v>0</v>
      </c>
      <c r="K403" s="167"/>
      <c r="L403" s="32"/>
      <c r="M403" s="168" t="s">
        <v>1</v>
      </c>
      <c r="N403" s="169" t="s">
        <v>38</v>
      </c>
      <c r="O403" s="60"/>
      <c r="P403" s="170">
        <f>O403*H403</f>
        <v>0</v>
      </c>
      <c r="Q403" s="170">
        <v>0</v>
      </c>
      <c r="R403" s="170">
        <f>Q403*H403</f>
        <v>0</v>
      </c>
      <c r="S403" s="170">
        <v>0</v>
      </c>
      <c r="T403" s="171">
        <f>S403*H403</f>
        <v>0</v>
      </c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R403" s="172" t="s">
        <v>212</v>
      </c>
      <c r="AT403" s="172" t="s">
        <v>162</v>
      </c>
      <c r="AU403" s="172" t="s">
        <v>81</v>
      </c>
      <c r="AY403" s="16" t="s">
        <v>160</v>
      </c>
      <c r="BE403" s="173">
        <f>IF(N403="základná",J403,0)</f>
        <v>0</v>
      </c>
      <c r="BF403" s="173">
        <f>IF(N403="znížená",J403,0)</f>
        <v>0</v>
      </c>
      <c r="BG403" s="173">
        <f>IF(N403="zákl. prenesená",J403,0)</f>
        <v>0</v>
      </c>
      <c r="BH403" s="173">
        <f>IF(N403="zníž. prenesená",J403,0)</f>
        <v>0</v>
      </c>
      <c r="BI403" s="173">
        <f>IF(N403="nulová",J403,0)</f>
        <v>0</v>
      </c>
      <c r="BJ403" s="16" t="s">
        <v>81</v>
      </c>
      <c r="BK403" s="173">
        <f>ROUND(I403*H403,2)</f>
        <v>0</v>
      </c>
      <c r="BL403" s="16" t="s">
        <v>212</v>
      </c>
      <c r="BM403" s="172" t="s">
        <v>743</v>
      </c>
    </row>
    <row r="404" spans="1:65" s="13" customFormat="1" x14ac:dyDescent="0.2">
      <c r="B404" s="174"/>
      <c r="D404" s="175" t="s">
        <v>168</v>
      </c>
      <c r="E404" s="176" t="s">
        <v>1</v>
      </c>
      <c r="F404" s="177" t="s">
        <v>81</v>
      </c>
      <c r="H404" s="178">
        <v>2</v>
      </c>
      <c r="I404" s="179"/>
      <c r="L404" s="174"/>
      <c r="M404" s="180"/>
      <c r="N404" s="181"/>
      <c r="O404" s="181"/>
      <c r="P404" s="181"/>
      <c r="Q404" s="181"/>
      <c r="R404" s="181"/>
      <c r="S404" s="181"/>
      <c r="T404" s="182"/>
      <c r="AT404" s="176" t="s">
        <v>168</v>
      </c>
      <c r="AU404" s="176" t="s">
        <v>81</v>
      </c>
      <c r="AV404" s="13" t="s">
        <v>81</v>
      </c>
      <c r="AW404" s="13" t="s">
        <v>29</v>
      </c>
      <c r="AX404" s="13" t="s">
        <v>77</v>
      </c>
      <c r="AY404" s="176" t="s">
        <v>160</v>
      </c>
    </row>
    <row r="405" spans="1:65" s="2" customFormat="1" ht="16.5" customHeight="1" x14ac:dyDescent="0.2">
      <c r="A405" s="31"/>
      <c r="B405" s="125"/>
      <c r="C405" s="160" t="s">
        <v>744</v>
      </c>
      <c r="D405" s="160" t="s">
        <v>162</v>
      </c>
      <c r="E405" s="161" t="s">
        <v>745</v>
      </c>
      <c r="F405" s="162" t="s">
        <v>746</v>
      </c>
      <c r="G405" s="163" t="s">
        <v>747</v>
      </c>
      <c r="H405" s="164">
        <v>3</v>
      </c>
      <c r="I405" s="165"/>
      <c r="J405" s="166">
        <f>ROUND(I405*H405,2)</f>
        <v>0</v>
      </c>
      <c r="K405" s="167"/>
      <c r="L405" s="32"/>
      <c r="M405" s="168" t="s">
        <v>1</v>
      </c>
      <c r="N405" s="169" t="s">
        <v>38</v>
      </c>
      <c r="O405" s="60"/>
      <c r="P405" s="170">
        <f>O405*H405</f>
        <v>0</v>
      </c>
      <c r="Q405" s="170">
        <v>0</v>
      </c>
      <c r="R405" s="170">
        <f>Q405*H405</f>
        <v>0</v>
      </c>
      <c r="S405" s="170">
        <v>0</v>
      </c>
      <c r="T405" s="171">
        <f>S405*H405</f>
        <v>0</v>
      </c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R405" s="172" t="s">
        <v>212</v>
      </c>
      <c r="AT405" s="172" t="s">
        <v>162</v>
      </c>
      <c r="AU405" s="172" t="s">
        <v>81</v>
      </c>
      <c r="AY405" s="16" t="s">
        <v>160</v>
      </c>
      <c r="BE405" s="173">
        <f>IF(N405="základná",J405,0)</f>
        <v>0</v>
      </c>
      <c r="BF405" s="173">
        <f>IF(N405="znížená",J405,0)</f>
        <v>0</v>
      </c>
      <c r="BG405" s="173">
        <f>IF(N405="zákl. prenesená",J405,0)</f>
        <v>0</v>
      </c>
      <c r="BH405" s="173">
        <f>IF(N405="zníž. prenesená",J405,0)</f>
        <v>0</v>
      </c>
      <c r="BI405" s="173">
        <f>IF(N405="nulová",J405,0)</f>
        <v>0</v>
      </c>
      <c r="BJ405" s="16" t="s">
        <v>81</v>
      </c>
      <c r="BK405" s="173">
        <f>ROUND(I405*H405,2)</f>
        <v>0</v>
      </c>
      <c r="BL405" s="16" t="s">
        <v>212</v>
      </c>
      <c r="BM405" s="172" t="s">
        <v>748</v>
      </c>
    </row>
    <row r="406" spans="1:65" s="13" customFormat="1" x14ac:dyDescent="0.2">
      <c r="B406" s="174"/>
      <c r="D406" s="175" t="s">
        <v>168</v>
      </c>
      <c r="E406" s="176" t="s">
        <v>1</v>
      </c>
      <c r="F406" s="177" t="s">
        <v>109</v>
      </c>
      <c r="H406" s="178">
        <v>3</v>
      </c>
      <c r="I406" s="179"/>
      <c r="L406" s="174"/>
      <c r="M406" s="180"/>
      <c r="N406" s="181"/>
      <c r="O406" s="181"/>
      <c r="P406" s="181"/>
      <c r="Q406" s="181"/>
      <c r="R406" s="181"/>
      <c r="S406" s="181"/>
      <c r="T406" s="182"/>
      <c r="AT406" s="176" t="s">
        <v>168</v>
      </c>
      <c r="AU406" s="176" t="s">
        <v>81</v>
      </c>
      <c r="AV406" s="13" t="s">
        <v>81</v>
      </c>
      <c r="AW406" s="13" t="s">
        <v>29</v>
      </c>
      <c r="AX406" s="13" t="s">
        <v>77</v>
      </c>
      <c r="AY406" s="176" t="s">
        <v>160</v>
      </c>
    </row>
    <row r="407" spans="1:65" s="2" customFormat="1" ht="24.15" customHeight="1" x14ac:dyDescent="0.2">
      <c r="A407" s="31"/>
      <c r="B407" s="125"/>
      <c r="C407" s="191" t="s">
        <v>749</v>
      </c>
      <c r="D407" s="191" t="s">
        <v>238</v>
      </c>
      <c r="E407" s="192" t="s">
        <v>750</v>
      </c>
      <c r="F407" s="193" t="s">
        <v>751</v>
      </c>
      <c r="G407" s="194" t="s">
        <v>165</v>
      </c>
      <c r="H407" s="195">
        <v>3</v>
      </c>
      <c r="I407" s="196"/>
      <c r="J407" s="197">
        <f>ROUND(I407*H407,2)</f>
        <v>0</v>
      </c>
      <c r="K407" s="198"/>
      <c r="L407" s="199"/>
      <c r="M407" s="200" t="s">
        <v>1</v>
      </c>
      <c r="N407" s="201" t="s">
        <v>38</v>
      </c>
      <c r="O407" s="60"/>
      <c r="P407" s="170">
        <f>O407*H407</f>
        <v>0</v>
      </c>
      <c r="Q407" s="170">
        <v>6.4999999999999997E-3</v>
      </c>
      <c r="R407" s="170">
        <f>Q407*H407</f>
        <v>1.95E-2</v>
      </c>
      <c r="S407" s="170">
        <v>0</v>
      </c>
      <c r="T407" s="171">
        <f>S407*H407</f>
        <v>0</v>
      </c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R407" s="172" t="s">
        <v>752</v>
      </c>
      <c r="AT407" s="172" t="s">
        <v>238</v>
      </c>
      <c r="AU407" s="172" t="s">
        <v>81</v>
      </c>
      <c r="AY407" s="16" t="s">
        <v>160</v>
      </c>
      <c r="BE407" s="173">
        <f>IF(N407="základná",J407,0)</f>
        <v>0</v>
      </c>
      <c r="BF407" s="173">
        <f>IF(N407="znížená",J407,0)</f>
        <v>0</v>
      </c>
      <c r="BG407" s="173">
        <f>IF(N407="zákl. prenesená",J407,0)</f>
        <v>0</v>
      </c>
      <c r="BH407" s="173">
        <f>IF(N407="zníž. prenesená",J407,0)</f>
        <v>0</v>
      </c>
      <c r="BI407" s="173">
        <f>IF(N407="nulová",J407,0)</f>
        <v>0</v>
      </c>
      <c r="BJ407" s="16" t="s">
        <v>81</v>
      </c>
      <c r="BK407" s="173">
        <f>ROUND(I407*H407,2)</f>
        <v>0</v>
      </c>
      <c r="BL407" s="16" t="s">
        <v>752</v>
      </c>
      <c r="BM407" s="172" t="s">
        <v>753</v>
      </c>
    </row>
    <row r="408" spans="1:65" s="13" customFormat="1" x14ac:dyDescent="0.2">
      <c r="B408" s="174"/>
      <c r="D408" s="175" t="s">
        <v>168</v>
      </c>
      <c r="E408" s="176" t="s">
        <v>1</v>
      </c>
      <c r="F408" s="177" t="s">
        <v>109</v>
      </c>
      <c r="H408" s="178">
        <v>3</v>
      </c>
      <c r="I408" s="179"/>
      <c r="L408" s="174"/>
      <c r="M408" s="180"/>
      <c r="N408" s="181"/>
      <c r="O408" s="181"/>
      <c r="P408" s="181"/>
      <c r="Q408" s="181"/>
      <c r="R408" s="181"/>
      <c r="S408" s="181"/>
      <c r="T408" s="182"/>
      <c r="AT408" s="176" t="s">
        <v>168</v>
      </c>
      <c r="AU408" s="176" t="s">
        <v>81</v>
      </c>
      <c r="AV408" s="13" t="s">
        <v>81</v>
      </c>
      <c r="AW408" s="13" t="s">
        <v>29</v>
      </c>
      <c r="AX408" s="13" t="s">
        <v>77</v>
      </c>
      <c r="AY408" s="176" t="s">
        <v>160</v>
      </c>
    </row>
    <row r="409" spans="1:65" s="2" customFormat="1" ht="16.5" customHeight="1" x14ac:dyDescent="0.2">
      <c r="A409" s="31"/>
      <c r="B409" s="125"/>
      <c r="C409" s="160" t="s">
        <v>754</v>
      </c>
      <c r="D409" s="160" t="s">
        <v>162</v>
      </c>
      <c r="E409" s="161" t="s">
        <v>755</v>
      </c>
      <c r="F409" s="162" t="s">
        <v>756</v>
      </c>
      <c r="G409" s="163" t="s">
        <v>747</v>
      </c>
      <c r="H409" s="164">
        <v>2</v>
      </c>
      <c r="I409" s="165"/>
      <c r="J409" s="166">
        <f>ROUND(I409*H409,2)</f>
        <v>0</v>
      </c>
      <c r="K409" s="167"/>
      <c r="L409" s="32"/>
      <c r="M409" s="168" t="s">
        <v>1</v>
      </c>
      <c r="N409" s="169" t="s">
        <v>38</v>
      </c>
      <c r="O409" s="60"/>
      <c r="P409" s="170">
        <f>O409*H409</f>
        <v>0</v>
      </c>
      <c r="Q409" s="170">
        <v>0</v>
      </c>
      <c r="R409" s="170">
        <f>Q409*H409</f>
        <v>0</v>
      </c>
      <c r="S409" s="170">
        <v>0</v>
      </c>
      <c r="T409" s="171">
        <f>S409*H409</f>
        <v>0</v>
      </c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R409" s="172" t="s">
        <v>212</v>
      </c>
      <c r="AT409" s="172" t="s">
        <v>162</v>
      </c>
      <c r="AU409" s="172" t="s">
        <v>81</v>
      </c>
      <c r="AY409" s="16" t="s">
        <v>160</v>
      </c>
      <c r="BE409" s="173">
        <f>IF(N409="základná",J409,0)</f>
        <v>0</v>
      </c>
      <c r="BF409" s="173">
        <f>IF(N409="znížená",J409,0)</f>
        <v>0</v>
      </c>
      <c r="BG409" s="173">
        <f>IF(N409="zákl. prenesená",J409,0)</f>
        <v>0</v>
      </c>
      <c r="BH409" s="173">
        <f>IF(N409="zníž. prenesená",J409,0)</f>
        <v>0</v>
      </c>
      <c r="BI409" s="173">
        <f>IF(N409="nulová",J409,0)</f>
        <v>0</v>
      </c>
      <c r="BJ409" s="16" t="s">
        <v>81</v>
      </c>
      <c r="BK409" s="173">
        <f>ROUND(I409*H409,2)</f>
        <v>0</v>
      </c>
      <c r="BL409" s="16" t="s">
        <v>212</v>
      </c>
      <c r="BM409" s="172" t="s">
        <v>757</v>
      </c>
    </row>
    <row r="410" spans="1:65" s="13" customFormat="1" x14ac:dyDescent="0.2">
      <c r="B410" s="174"/>
      <c r="D410" s="175" t="s">
        <v>168</v>
      </c>
      <c r="E410" s="176" t="s">
        <v>1</v>
      </c>
      <c r="F410" s="177" t="s">
        <v>81</v>
      </c>
      <c r="H410" s="178">
        <v>2</v>
      </c>
      <c r="I410" s="179"/>
      <c r="L410" s="174"/>
      <c r="M410" s="180"/>
      <c r="N410" s="181"/>
      <c r="O410" s="181"/>
      <c r="P410" s="181"/>
      <c r="Q410" s="181"/>
      <c r="R410" s="181"/>
      <c r="S410" s="181"/>
      <c r="T410" s="182"/>
      <c r="AT410" s="176" t="s">
        <v>168</v>
      </c>
      <c r="AU410" s="176" t="s">
        <v>81</v>
      </c>
      <c r="AV410" s="13" t="s">
        <v>81</v>
      </c>
      <c r="AW410" s="13" t="s">
        <v>29</v>
      </c>
      <c r="AX410" s="13" t="s">
        <v>77</v>
      </c>
      <c r="AY410" s="176" t="s">
        <v>160</v>
      </c>
    </row>
    <row r="411" spans="1:65" s="2" customFormat="1" ht="24.15" customHeight="1" x14ac:dyDescent="0.2">
      <c r="A411" s="31"/>
      <c r="B411" s="125"/>
      <c r="C411" s="160" t="s">
        <v>758</v>
      </c>
      <c r="D411" s="160" t="s">
        <v>162</v>
      </c>
      <c r="E411" s="161" t="s">
        <v>759</v>
      </c>
      <c r="F411" s="162" t="s">
        <v>760</v>
      </c>
      <c r="G411" s="163" t="s">
        <v>176</v>
      </c>
      <c r="H411" s="164">
        <v>10</v>
      </c>
      <c r="I411" s="165"/>
      <c r="J411" s="166">
        <f>ROUND(I411*H411,2)</f>
        <v>0</v>
      </c>
      <c r="K411" s="167"/>
      <c r="L411" s="32"/>
      <c r="M411" s="168" t="s">
        <v>1</v>
      </c>
      <c r="N411" s="169" t="s">
        <v>38</v>
      </c>
      <c r="O411" s="60"/>
      <c r="P411" s="170">
        <f>O411*H411</f>
        <v>0</v>
      </c>
      <c r="Q411" s="170">
        <v>0</v>
      </c>
      <c r="R411" s="170">
        <f>Q411*H411</f>
        <v>0</v>
      </c>
      <c r="S411" s="170">
        <v>0</v>
      </c>
      <c r="T411" s="171">
        <f>S411*H411</f>
        <v>0</v>
      </c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R411" s="172" t="s">
        <v>212</v>
      </c>
      <c r="AT411" s="172" t="s">
        <v>162</v>
      </c>
      <c r="AU411" s="172" t="s">
        <v>81</v>
      </c>
      <c r="AY411" s="16" t="s">
        <v>160</v>
      </c>
      <c r="BE411" s="173">
        <f>IF(N411="základná",J411,0)</f>
        <v>0</v>
      </c>
      <c r="BF411" s="173">
        <f>IF(N411="znížená",J411,0)</f>
        <v>0</v>
      </c>
      <c r="BG411" s="173">
        <f>IF(N411="zákl. prenesená",J411,0)</f>
        <v>0</v>
      </c>
      <c r="BH411" s="173">
        <f>IF(N411="zníž. prenesená",J411,0)</f>
        <v>0</v>
      </c>
      <c r="BI411" s="173">
        <f>IF(N411="nulová",J411,0)</f>
        <v>0</v>
      </c>
      <c r="BJ411" s="16" t="s">
        <v>81</v>
      </c>
      <c r="BK411" s="173">
        <f>ROUND(I411*H411,2)</f>
        <v>0</v>
      </c>
      <c r="BL411" s="16" t="s">
        <v>212</v>
      </c>
      <c r="BM411" s="172" t="s">
        <v>761</v>
      </c>
    </row>
    <row r="412" spans="1:65" s="13" customFormat="1" x14ac:dyDescent="0.2">
      <c r="B412" s="174"/>
      <c r="D412" s="175" t="s">
        <v>168</v>
      </c>
      <c r="E412" s="176" t="s">
        <v>1</v>
      </c>
      <c r="F412" s="177" t="s">
        <v>762</v>
      </c>
      <c r="H412" s="178">
        <v>10</v>
      </c>
      <c r="I412" s="179"/>
      <c r="L412" s="174"/>
      <c r="M412" s="180"/>
      <c r="N412" s="181"/>
      <c r="O412" s="181"/>
      <c r="P412" s="181"/>
      <c r="Q412" s="181"/>
      <c r="R412" s="181"/>
      <c r="S412" s="181"/>
      <c r="T412" s="182"/>
      <c r="AT412" s="176" t="s">
        <v>168</v>
      </c>
      <c r="AU412" s="176" t="s">
        <v>81</v>
      </c>
      <c r="AV412" s="13" t="s">
        <v>81</v>
      </c>
      <c r="AW412" s="13" t="s">
        <v>29</v>
      </c>
      <c r="AX412" s="13" t="s">
        <v>77</v>
      </c>
      <c r="AY412" s="176" t="s">
        <v>160</v>
      </c>
    </row>
    <row r="413" spans="1:65" s="2" customFormat="1" ht="16.5" customHeight="1" x14ac:dyDescent="0.2">
      <c r="A413" s="31"/>
      <c r="B413" s="125"/>
      <c r="C413" s="160" t="s">
        <v>763</v>
      </c>
      <c r="D413" s="160" t="s">
        <v>162</v>
      </c>
      <c r="E413" s="161" t="s">
        <v>764</v>
      </c>
      <c r="F413" s="162" t="s">
        <v>765</v>
      </c>
      <c r="G413" s="163" t="s">
        <v>738</v>
      </c>
      <c r="H413" s="164">
        <v>1</v>
      </c>
      <c r="I413" s="165"/>
      <c r="J413" s="166">
        <f>ROUND(I413*H413,2)</f>
        <v>0</v>
      </c>
      <c r="K413" s="167"/>
      <c r="L413" s="32"/>
      <c r="M413" s="168" t="s">
        <v>1</v>
      </c>
      <c r="N413" s="169" t="s">
        <v>38</v>
      </c>
      <c r="O413" s="60"/>
      <c r="P413" s="170">
        <f>O413*H413</f>
        <v>0</v>
      </c>
      <c r="Q413" s="170">
        <v>0</v>
      </c>
      <c r="R413" s="170">
        <f>Q413*H413</f>
        <v>0</v>
      </c>
      <c r="S413" s="170">
        <v>0</v>
      </c>
      <c r="T413" s="171">
        <f>S413*H413</f>
        <v>0</v>
      </c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R413" s="172" t="s">
        <v>212</v>
      </c>
      <c r="AT413" s="172" t="s">
        <v>162</v>
      </c>
      <c r="AU413" s="172" t="s">
        <v>81</v>
      </c>
      <c r="AY413" s="16" t="s">
        <v>160</v>
      </c>
      <c r="BE413" s="173">
        <f>IF(N413="základná",J413,0)</f>
        <v>0</v>
      </c>
      <c r="BF413" s="173">
        <f>IF(N413="znížená",J413,0)</f>
        <v>0</v>
      </c>
      <c r="BG413" s="173">
        <f>IF(N413="zákl. prenesená",J413,0)</f>
        <v>0</v>
      </c>
      <c r="BH413" s="173">
        <f>IF(N413="zníž. prenesená",J413,0)</f>
        <v>0</v>
      </c>
      <c r="BI413" s="173">
        <f>IF(N413="nulová",J413,0)</f>
        <v>0</v>
      </c>
      <c r="BJ413" s="16" t="s">
        <v>81</v>
      </c>
      <c r="BK413" s="173">
        <f>ROUND(I413*H413,2)</f>
        <v>0</v>
      </c>
      <c r="BL413" s="16" t="s">
        <v>212</v>
      </c>
      <c r="BM413" s="172" t="s">
        <v>766</v>
      </c>
    </row>
    <row r="414" spans="1:65" s="2" customFormat="1" ht="24.15" customHeight="1" x14ac:dyDescent="0.2">
      <c r="A414" s="31"/>
      <c r="B414" s="125"/>
      <c r="C414" s="160" t="s">
        <v>752</v>
      </c>
      <c r="D414" s="160" t="s">
        <v>162</v>
      </c>
      <c r="E414" s="161" t="s">
        <v>767</v>
      </c>
      <c r="F414" s="162" t="s">
        <v>768</v>
      </c>
      <c r="G414" s="163" t="s">
        <v>590</v>
      </c>
      <c r="H414" s="164">
        <v>4</v>
      </c>
      <c r="I414" s="165"/>
      <c r="J414" s="166">
        <f>ROUND(I414*H414,2)</f>
        <v>0</v>
      </c>
      <c r="K414" s="167"/>
      <c r="L414" s="32"/>
      <c r="M414" s="203" t="s">
        <v>1</v>
      </c>
      <c r="N414" s="204" t="s">
        <v>38</v>
      </c>
      <c r="O414" s="205"/>
      <c r="P414" s="206">
        <f>O414*H414</f>
        <v>0</v>
      </c>
      <c r="Q414" s="206">
        <v>0</v>
      </c>
      <c r="R414" s="206">
        <f>Q414*H414</f>
        <v>0</v>
      </c>
      <c r="S414" s="206">
        <v>0</v>
      </c>
      <c r="T414" s="207">
        <f>S414*H414</f>
        <v>0</v>
      </c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R414" s="172" t="s">
        <v>212</v>
      </c>
      <c r="AT414" s="172" t="s">
        <v>162</v>
      </c>
      <c r="AU414" s="172" t="s">
        <v>81</v>
      </c>
      <c r="AY414" s="16" t="s">
        <v>160</v>
      </c>
      <c r="BE414" s="173">
        <f>IF(N414="základná",J414,0)</f>
        <v>0</v>
      </c>
      <c r="BF414" s="173">
        <f>IF(N414="znížená",J414,0)</f>
        <v>0</v>
      </c>
      <c r="BG414" s="173">
        <f>IF(N414="zákl. prenesená",J414,0)</f>
        <v>0</v>
      </c>
      <c r="BH414" s="173">
        <f>IF(N414="zníž. prenesená",J414,0)</f>
        <v>0</v>
      </c>
      <c r="BI414" s="173">
        <f>IF(N414="nulová",J414,0)</f>
        <v>0</v>
      </c>
      <c r="BJ414" s="16" t="s">
        <v>81</v>
      </c>
      <c r="BK414" s="173">
        <f>ROUND(I414*H414,2)</f>
        <v>0</v>
      </c>
      <c r="BL414" s="16" t="s">
        <v>212</v>
      </c>
      <c r="BM414" s="172" t="s">
        <v>769</v>
      </c>
    </row>
    <row r="415" spans="1:65" s="2" customFormat="1" ht="6.9" customHeight="1" x14ac:dyDescent="0.2">
      <c r="A415" s="31"/>
      <c r="B415" s="49"/>
      <c r="C415" s="50"/>
      <c r="D415" s="50"/>
      <c r="E415" s="50"/>
      <c r="F415" s="50"/>
      <c r="G415" s="50"/>
      <c r="H415" s="50"/>
      <c r="I415" s="50"/>
      <c r="J415" s="50"/>
      <c r="K415" s="50"/>
      <c r="L415" s="32"/>
      <c r="M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</row>
  </sheetData>
  <autoFilter ref="C140:K414"/>
  <mergeCells count="11">
    <mergeCell ref="E133:H133"/>
    <mergeCell ref="E7:H7"/>
    <mergeCell ref="E16:H16"/>
    <mergeCell ref="E25:H25"/>
    <mergeCell ref="E85:H85"/>
    <mergeCell ref="D117:F117"/>
    <mergeCell ref="L2:V2"/>
    <mergeCell ref="D118:F118"/>
    <mergeCell ref="D119:F119"/>
    <mergeCell ref="D120:F120"/>
    <mergeCell ref="D121:F121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7"/>
  <sheetViews>
    <sheetView showGridLines="0" workbookViewId="0"/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25" style="1" customWidth="1"/>
    <col min="4" max="4" width="75.85546875" style="1" customWidth="1"/>
    <col min="5" max="5" width="13.28515625" style="1" customWidth="1"/>
    <col min="6" max="6" width="20" style="1" customWidth="1"/>
    <col min="7" max="7" width="1.7109375" style="1" customWidth="1"/>
    <col min="8" max="8" width="8.28515625" style="1" customWidth="1"/>
  </cols>
  <sheetData>
    <row r="1" spans="1:8" s="1" customFormat="1" ht="11.25" customHeight="1" x14ac:dyDescent="0.2"/>
    <row r="2" spans="1:8" s="1" customFormat="1" ht="36.9" customHeight="1" x14ac:dyDescent="0.2"/>
    <row r="3" spans="1:8" s="1" customFormat="1" ht="6.9" customHeight="1" x14ac:dyDescent="0.2">
      <c r="B3" s="17"/>
      <c r="C3" s="18"/>
      <c r="D3" s="18"/>
      <c r="E3" s="18"/>
      <c r="F3" s="18"/>
      <c r="G3" s="18"/>
      <c r="H3" s="19"/>
    </row>
    <row r="4" spans="1:8" s="1" customFormat="1" ht="24.9" customHeight="1" x14ac:dyDescent="0.2">
      <c r="B4" s="19"/>
      <c r="C4" s="20" t="s">
        <v>770</v>
      </c>
      <c r="H4" s="19"/>
    </row>
    <row r="5" spans="1:8" s="1" customFormat="1" ht="12" customHeight="1" x14ac:dyDescent="0.2">
      <c r="B5" s="19"/>
      <c r="C5" s="23" t="s">
        <v>12</v>
      </c>
      <c r="D5" s="256" t="s">
        <v>13</v>
      </c>
      <c r="E5" s="219"/>
      <c r="F5" s="219"/>
      <c r="H5" s="19"/>
    </row>
    <row r="6" spans="1:8" s="1" customFormat="1" ht="36.9" customHeight="1" x14ac:dyDescent="0.2">
      <c r="B6" s="19"/>
      <c r="C6" s="25" t="s">
        <v>15</v>
      </c>
      <c r="D6" s="253" t="s">
        <v>16</v>
      </c>
      <c r="E6" s="219"/>
      <c r="F6" s="219"/>
      <c r="H6" s="19"/>
    </row>
    <row r="7" spans="1:8" s="1" customFormat="1" ht="24.75" customHeight="1" x14ac:dyDescent="0.2">
      <c r="B7" s="19"/>
      <c r="C7" s="26" t="s">
        <v>21</v>
      </c>
      <c r="D7" s="57">
        <f>'Rekapitulácia stavby'!AN8</f>
        <v>44397</v>
      </c>
      <c r="H7" s="19"/>
    </row>
    <row r="8" spans="1:8" s="2" customFormat="1" ht="10.8" customHeight="1" x14ac:dyDescent="0.2">
      <c r="A8" s="31"/>
      <c r="B8" s="32"/>
      <c r="C8" s="31"/>
      <c r="D8" s="31"/>
      <c r="E8" s="31"/>
      <c r="F8" s="31"/>
      <c r="G8" s="31"/>
      <c r="H8" s="32"/>
    </row>
    <row r="9" spans="1:8" s="11" customFormat="1" ht="29.25" customHeight="1" x14ac:dyDescent="0.2">
      <c r="A9" s="136"/>
      <c r="B9" s="137"/>
      <c r="C9" s="138" t="s">
        <v>53</v>
      </c>
      <c r="D9" s="139" t="s">
        <v>54</v>
      </c>
      <c r="E9" s="139" t="s">
        <v>148</v>
      </c>
      <c r="F9" s="140" t="s">
        <v>771</v>
      </c>
      <c r="G9" s="136"/>
      <c r="H9" s="137"/>
    </row>
    <row r="10" spans="1:8" s="2" customFormat="1" ht="26.4" customHeight="1" x14ac:dyDescent="0.2">
      <c r="A10" s="31"/>
      <c r="B10" s="32"/>
      <c r="C10" s="208" t="s">
        <v>13</v>
      </c>
      <c r="D10" s="208" t="s">
        <v>16</v>
      </c>
      <c r="E10" s="31"/>
      <c r="F10" s="31"/>
      <c r="G10" s="31"/>
      <c r="H10" s="32"/>
    </row>
    <row r="11" spans="1:8" s="2" customFormat="1" ht="16.8" customHeight="1" x14ac:dyDescent="0.2">
      <c r="A11" s="31"/>
      <c r="B11" s="32"/>
      <c r="C11" s="209" t="s">
        <v>89</v>
      </c>
      <c r="D11" s="210" t="s">
        <v>1</v>
      </c>
      <c r="E11" s="211" t="s">
        <v>1</v>
      </c>
      <c r="F11" s="212">
        <v>24</v>
      </c>
      <c r="G11" s="31"/>
      <c r="H11" s="32"/>
    </row>
    <row r="12" spans="1:8" s="2" customFormat="1" ht="16.8" customHeight="1" x14ac:dyDescent="0.2">
      <c r="A12" s="31"/>
      <c r="B12" s="32"/>
      <c r="C12" s="213" t="s">
        <v>1</v>
      </c>
      <c r="D12" s="213" t="s">
        <v>451</v>
      </c>
      <c r="E12" s="16" t="s">
        <v>1</v>
      </c>
      <c r="F12" s="214">
        <v>10</v>
      </c>
      <c r="G12" s="31"/>
      <c r="H12" s="32"/>
    </row>
    <row r="13" spans="1:8" s="2" customFormat="1" ht="16.8" customHeight="1" x14ac:dyDescent="0.2">
      <c r="A13" s="31"/>
      <c r="B13" s="32"/>
      <c r="C13" s="213" t="s">
        <v>1</v>
      </c>
      <c r="D13" s="213" t="s">
        <v>452</v>
      </c>
      <c r="E13" s="16" t="s">
        <v>1</v>
      </c>
      <c r="F13" s="214">
        <v>14</v>
      </c>
      <c r="G13" s="31"/>
      <c r="H13" s="32"/>
    </row>
    <row r="14" spans="1:8" s="2" customFormat="1" ht="16.8" customHeight="1" x14ac:dyDescent="0.2">
      <c r="A14" s="31"/>
      <c r="B14" s="32"/>
      <c r="C14" s="213" t="s">
        <v>89</v>
      </c>
      <c r="D14" s="213" t="s">
        <v>189</v>
      </c>
      <c r="E14" s="16" t="s">
        <v>1</v>
      </c>
      <c r="F14" s="214">
        <v>24</v>
      </c>
      <c r="G14" s="31"/>
      <c r="H14" s="32"/>
    </row>
    <row r="15" spans="1:8" s="2" customFormat="1" ht="16.8" customHeight="1" x14ac:dyDescent="0.2">
      <c r="A15" s="31"/>
      <c r="B15" s="32"/>
      <c r="C15" s="215" t="s">
        <v>772</v>
      </c>
      <c r="D15" s="31"/>
      <c r="E15" s="31"/>
      <c r="F15" s="31"/>
      <c r="G15" s="31"/>
      <c r="H15" s="32"/>
    </row>
    <row r="16" spans="1:8" s="2" customFormat="1" ht="16.8" customHeight="1" x14ac:dyDescent="0.2">
      <c r="A16" s="31"/>
      <c r="B16" s="32"/>
      <c r="C16" s="213" t="s">
        <v>448</v>
      </c>
      <c r="D16" s="213" t="s">
        <v>449</v>
      </c>
      <c r="E16" s="16" t="s">
        <v>176</v>
      </c>
      <c r="F16" s="214">
        <v>24</v>
      </c>
      <c r="G16" s="31"/>
      <c r="H16" s="32"/>
    </row>
    <row r="17" spans="1:8" s="2" customFormat="1" ht="16.8" customHeight="1" x14ac:dyDescent="0.2">
      <c r="A17" s="31"/>
      <c r="B17" s="32"/>
      <c r="C17" s="213" t="s">
        <v>374</v>
      </c>
      <c r="D17" s="213" t="s">
        <v>375</v>
      </c>
      <c r="E17" s="16" t="s">
        <v>176</v>
      </c>
      <c r="F17" s="214">
        <v>25</v>
      </c>
      <c r="G17" s="31"/>
      <c r="H17" s="32"/>
    </row>
    <row r="18" spans="1:8" s="2" customFormat="1" ht="16.8" customHeight="1" x14ac:dyDescent="0.2">
      <c r="A18" s="31"/>
      <c r="B18" s="32"/>
      <c r="C18" s="213" t="s">
        <v>488</v>
      </c>
      <c r="D18" s="213" t="s">
        <v>489</v>
      </c>
      <c r="E18" s="16" t="s">
        <v>176</v>
      </c>
      <c r="F18" s="214">
        <v>25</v>
      </c>
      <c r="G18" s="31"/>
      <c r="H18" s="32"/>
    </row>
    <row r="19" spans="1:8" s="2" customFormat="1" ht="16.8" customHeight="1" x14ac:dyDescent="0.2">
      <c r="A19" s="31"/>
      <c r="B19" s="32"/>
      <c r="C19" s="213" t="s">
        <v>493</v>
      </c>
      <c r="D19" s="213" t="s">
        <v>494</v>
      </c>
      <c r="E19" s="16" t="s">
        <v>176</v>
      </c>
      <c r="F19" s="214">
        <v>25</v>
      </c>
      <c r="G19" s="31"/>
      <c r="H19" s="32"/>
    </row>
    <row r="20" spans="1:8" s="2" customFormat="1" ht="20.399999999999999" x14ac:dyDescent="0.2">
      <c r="A20" s="31"/>
      <c r="B20" s="32"/>
      <c r="C20" s="213" t="s">
        <v>378</v>
      </c>
      <c r="D20" s="213" t="s">
        <v>379</v>
      </c>
      <c r="E20" s="16" t="s">
        <v>176</v>
      </c>
      <c r="F20" s="214">
        <v>26.25</v>
      </c>
      <c r="G20" s="31"/>
      <c r="H20" s="32"/>
    </row>
    <row r="21" spans="1:8" s="2" customFormat="1" ht="16.8" customHeight="1" x14ac:dyDescent="0.2">
      <c r="A21" s="31"/>
      <c r="B21" s="32"/>
      <c r="C21" s="209" t="s">
        <v>91</v>
      </c>
      <c r="D21" s="210" t="s">
        <v>1</v>
      </c>
      <c r="E21" s="211" t="s">
        <v>1</v>
      </c>
      <c r="F21" s="212">
        <v>1</v>
      </c>
      <c r="G21" s="31"/>
      <c r="H21" s="32"/>
    </row>
    <row r="22" spans="1:8" s="2" customFormat="1" ht="16.8" customHeight="1" x14ac:dyDescent="0.2">
      <c r="A22" s="31"/>
      <c r="B22" s="32"/>
      <c r="C22" s="213" t="s">
        <v>1</v>
      </c>
      <c r="D22" s="213" t="s">
        <v>77</v>
      </c>
      <c r="E22" s="16" t="s">
        <v>1</v>
      </c>
      <c r="F22" s="214">
        <v>1</v>
      </c>
      <c r="G22" s="31"/>
      <c r="H22" s="32"/>
    </row>
    <row r="23" spans="1:8" s="2" customFormat="1" ht="16.8" customHeight="1" x14ac:dyDescent="0.2">
      <c r="A23" s="31"/>
      <c r="B23" s="32"/>
      <c r="C23" s="213" t="s">
        <v>91</v>
      </c>
      <c r="D23" s="213" t="s">
        <v>189</v>
      </c>
      <c r="E23" s="16" t="s">
        <v>1</v>
      </c>
      <c r="F23" s="214">
        <v>1</v>
      </c>
      <c r="G23" s="31"/>
      <c r="H23" s="32"/>
    </row>
    <row r="24" spans="1:8" s="2" customFormat="1" ht="16.8" customHeight="1" x14ac:dyDescent="0.2">
      <c r="A24" s="31"/>
      <c r="B24" s="32"/>
      <c r="C24" s="215" t="s">
        <v>772</v>
      </c>
      <c r="D24" s="31"/>
      <c r="E24" s="31"/>
      <c r="F24" s="31"/>
      <c r="G24" s="31"/>
      <c r="H24" s="32"/>
    </row>
    <row r="25" spans="1:8" s="2" customFormat="1" ht="16.8" customHeight="1" x14ac:dyDescent="0.2">
      <c r="A25" s="31"/>
      <c r="B25" s="32"/>
      <c r="C25" s="213" t="s">
        <v>454</v>
      </c>
      <c r="D25" s="213" t="s">
        <v>455</v>
      </c>
      <c r="E25" s="16" t="s">
        <v>176</v>
      </c>
      <c r="F25" s="214">
        <v>1</v>
      </c>
      <c r="G25" s="31"/>
      <c r="H25" s="32"/>
    </row>
    <row r="26" spans="1:8" s="2" customFormat="1" ht="16.8" customHeight="1" x14ac:dyDescent="0.2">
      <c r="A26" s="31"/>
      <c r="B26" s="32"/>
      <c r="C26" s="213" t="s">
        <v>374</v>
      </c>
      <c r="D26" s="213" t="s">
        <v>375</v>
      </c>
      <c r="E26" s="16" t="s">
        <v>176</v>
      </c>
      <c r="F26" s="214">
        <v>25</v>
      </c>
      <c r="G26" s="31"/>
      <c r="H26" s="32"/>
    </row>
    <row r="27" spans="1:8" s="2" customFormat="1" ht="16.8" customHeight="1" x14ac:dyDescent="0.2">
      <c r="A27" s="31"/>
      <c r="B27" s="32"/>
      <c r="C27" s="213" t="s">
        <v>488</v>
      </c>
      <c r="D27" s="213" t="s">
        <v>489</v>
      </c>
      <c r="E27" s="16" t="s">
        <v>176</v>
      </c>
      <c r="F27" s="214">
        <v>25</v>
      </c>
      <c r="G27" s="31"/>
      <c r="H27" s="32"/>
    </row>
    <row r="28" spans="1:8" s="2" customFormat="1" ht="16.8" customHeight="1" x14ac:dyDescent="0.2">
      <c r="A28" s="31"/>
      <c r="B28" s="32"/>
      <c r="C28" s="213" t="s">
        <v>493</v>
      </c>
      <c r="D28" s="213" t="s">
        <v>494</v>
      </c>
      <c r="E28" s="16" t="s">
        <v>176</v>
      </c>
      <c r="F28" s="214">
        <v>25</v>
      </c>
      <c r="G28" s="31"/>
      <c r="H28" s="32"/>
    </row>
    <row r="29" spans="1:8" s="2" customFormat="1" ht="20.399999999999999" x14ac:dyDescent="0.2">
      <c r="A29" s="31"/>
      <c r="B29" s="32"/>
      <c r="C29" s="213" t="s">
        <v>378</v>
      </c>
      <c r="D29" s="213" t="s">
        <v>379</v>
      </c>
      <c r="E29" s="16" t="s">
        <v>176</v>
      </c>
      <c r="F29" s="214">
        <v>26.25</v>
      </c>
      <c r="G29" s="31"/>
      <c r="H29" s="32"/>
    </row>
    <row r="30" spans="1:8" s="2" customFormat="1" ht="16.8" customHeight="1" x14ac:dyDescent="0.2">
      <c r="A30" s="31"/>
      <c r="B30" s="32"/>
      <c r="C30" s="209" t="s">
        <v>94</v>
      </c>
      <c r="D30" s="210" t="s">
        <v>1</v>
      </c>
      <c r="E30" s="211" t="s">
        <v>1</v>
      </c>
      <c r="F30" s="212">
        <v>49.225999999999999</v>
      </c>
      <c r="G30" s="31"/>
      <c r="H30" s="32"/>
    </row>
    <row r="31" spans="1:8" s="2" customFormat="1" ht="16.8" customHeight="1" x14ac:dyDescent="0.2">
      <c r="A31" s="31"/>
      <c r="B31" s="32"/>
      <c r="C31" s="213" t="s">
        <v>1</v>
      </c>
      <c r="D31" s="213" t="s">
        <v>652</v>
      </c>
      <c r="E31" s="16" t="s">
        <v>1</v>
      </c>
      <c r="F31" s="214">
        <v>14.865</v>
      </c>
      <c r="G31" s="31"/>
      <c r="H31" s="32"/>
    </row>
    <row r="32" spans="1:8" s="2" customFormat="1" ht="16.8" customHeight="1" x14ac:dyDescent="0.2">
      <c r="A32" s="31"/>
      <c r="B32" s="32"/>
      <c r="C32" s="213" t="s">
        <v>1</v>
      </c>
      <c r="D32" s="213" t="s">
        <v>653</v>
      </c>
      <c r="E32" s="16" t="s">
        <v>1</v>
      </c>
      <c r="F32" s="214">
        <v>24.806999999999999</v>
      </c>
      <c r="G32" s="31"/>
      <c r="H32" s="32"/>
    </row>
    <row r="33" spans="1:8" s="2" customFormat="1" ht="16.8" customHeight="1" x14ac:dyDescent="0.2">
      <c r="A33" s="31"/>
      <c r="B33" s="32"/>
      <c r="C33" s="213" t="s">
        <v>1</v>
      </c>
      <c r="D33" s="213" t="s">
        <v>654</v>
      </c>
      <c r="E33" s="16" t="s">
        <v>1</v>
      </c>
      <c r="F33" s="214">
        <v>9.5540000000000003</v>
      </c>
      <c r="G33" s="31"/>
      <c r="H33" s="32"/>
    </row>
    <row r="34" spans="1:8" s="2" customFormat="1" ht="16.8" customHeight="1" x14ac:dyDescent="0.2">
      <c r="A34" s="31"/>
      <c r="B34" s="32"/>
      <c r="C34" s="213" t="s">
        <v>94</v>
      </c>
      <c r="D34" s="213" t="s">
        <v>189</v>
      </c>
      <c r="E34" s="16" t="s">
        <v>1</v>
      </c>
      <c r="F34" s="214">
        <v>49.225999999999999</v>
      </c>
      <c r="G34" s="31"/>
      <c r="H34" s="32"/>
    </row>
    <row r="35" spans="1:8" s="2" customFormat="1" ht="16.8" customHeight="1" x14ac:dyDescent="0.2">
      <c r="A35" s="31"/>
      <c r="B35" s="32"/>
      <c r="C35" s="215" t="s">
        <v>772</v>
      </c>
      <c r="D35" s="31"/>
      <c r="E35" s="31"/>
      <c r="F35" s="31"/>
      <c r="G35" s="31"/>
      <c r="H35" s="32"/>
    </row>
    <row r="36" spans="1:8" s="2" customFormat="1" ht="20.399999999999999" x14ac:dyDescent="0.2">
      <c r="A36" s="31"/>
      <c r="B36" s="32"/>
      <c r="C36" s="213" t="s">
        <v>649</v>
      </c>
      <c r="D36" s="213" t="s">
        <v>650</v>
      </c>
      <c r="E36" s="16" t="s">
        <v>185</v>
      </c>
      <c r="F36" s="214">
        <v>49.225999999999999</v>
      </c>
      <c r="G36" s="31"/>
      <c r="H36" s="32"/>
    </row>
    <row r="37" spans="1:8" s="2" customFormat="1" ht="16.8" customHeight="1" x14ac:dyDescent="0.2">
      <c r="A37" s="31"/>
      <c r="B37" s="32"/>
      <c r="C37" s="213" t="s">
        <v>221</v>
      </c>
      <c r="D37" s="213" t="s">
        <v>222</v>
      </c>
      <c r="E37" s="16" t="s">
        <v>185</v>
      </c>
      <c r="F37" s="214">
        <v>70.346000000000004</v>
      </c>
      <c r="G37" s="31"/>
      <c r="H37" s="32"/>
    </row>
    <row r="38" spans="1:8" s="2" customFormat="1" ht="16.8" customHeight="1" x14ac:dyDescent="0.2">
      <c r="A38" s="31"/>
      <c r="B38" s="32"/>
      <c r="C38" s="213" t="s">
        <v>225</v>
      </c>
      <c r="D38" s="213" t="s">
        <v>226</v>
      </c>
      <c r="E38" s="16" t="s">
        <v>185</v>
      </c>
      <c r="F38" s="214">
        <v>49.225999999999999</v>
      </c>
      <c r="G38" s="31"/>
      <c r="H38" s="32"/>
    </row>
    <row r="39" spans="1:8" s="2" customFormat="1" ht="20.399999999999999" x14ac:dyDescent="0.2">
      <c r="A39" s="31"/>
      <c r="B39" s="32"/>
      <c r="C39" s="213" t="s">
        <v>324</v>
      </c>
      <c r="D39" s="213" t="s">
        <v>325</v>
      </c>
      <c r="E39" s="16" t="s">
        <v>185</v>
      </c>
      <c r="F39" s="214">
        <v>29.738</v>
      </c>
      <c r="G39" s="31"/>
      <c r="H39" s="32"/>
    </row>
    <row r="40" spans="1:8" s="2" customFormat="1" ht="16.8" customHeight="1" x14ac:dyDescent="0.2">
      <c r="A40" s="31"/>
      <c r="B40" s="32"/>
      <c r="C40" s="213" t="s">
        <v>656</v>
      </c>
      <c r="D40" s="213" t="s">
        <v>657</v>
      </c>
      <c r="E40" s="16" t="s">
        <v>185</v>
      </c>
      <c r="F40" s="214">
        <v>50.210999999999999</v>
      </c>
      <c r="G40" s="31"/>
      <c r="H40" s="32"/>
    </row>
    <row r="41" spans="1:8" s="2" customFormat="1" ht="16.8" customHeight="1" x14ac:dyDescent="0.2">
      <c r="A41" s="31"/>
      <c r="B41" s="32"/>
      <c r="C41" s="209" t="s">
        <v>87</v>
      </c>
      <c r="D41" s="210" t="s">
        <v>1</v>
      </c>
      <c r="E41" s="211" t="s">
        <v>1</v>
      </c>
      <c r="F41" s="212">
        <v>19.488</v>
      </c>
      <c r="G41" s="31"/>
      <c r="H41" s="32"/>
    </row>
    <row r="42" spans="1:8" s="2" customFormat="1" ht="16.8" customHeight="1" x14ac:dyDescent="0.2">
      <c r="A42" s="31"/>
      <c r="B42" s="32"/>
      <c r="C42" s="213" t="s">
        <v>1</v>
      </c>
      <c r="D42" s="213" t="s">
        <v>332</v>
      </c>
      <c r="E42" s="16" t="s">
        <v>1</v>
      </c>
      <c r="F42" s="214">
        <v>19.488</v>
      </c>
      <c r="G42" s="31"/>
      <c r="H42" s="32"/>
    </row>
    <row r="43" spans="1:8" s="2" customFormat="1" ht="16.8" customHeight="1" x14ac:dyDescent="0.2">
      <c r="A43" s="31"/>
      <c r="B43" s="32"/>
      <c r="C43" s="213" t="s">
        <v>87</v>
      </c>
      <c r="D43" s="213" t="s">
        <v>189</v>
      </c>
      <c r="E43" s="16" t="s">
        <v>1</v>
      </c>
      <c r="F43" s="214">
        <v>19.488</v>
      </c>
      <c r="G43" s="31"/>
      <c r="H43" s="32"/>
    </row>
    <row r="44" spans="1:8" s="2" customFormat="1" ht="16.8" customHeight="1" x14ac:dyDescent="0.2">
      <c r="A44" s="31"/>
      <c r="B44" s="32"/>
      <c r="C44" s="215" t="s">
        <v>772</v>
      </c>
      <c r="D44" s="31"/>
      <c r="E44" s="31"/>
      <c r="F44" s="31"/>
      <c r="G44" s="31"/>
      <c r="H44" s="32"/>
    </row>
    <row r="45" spans="1:8" s="2" customFormat="1" ht="20.399999999999999" x14ac:dyDescent="0.2">
      <c r="A45" s="31"/>
      <c r="B45" s="32"/>
      <c r="C45" s="213" t="s">
        <v>329</v>
      </c>
      <c r="D45" s="213" t="s">
        <v>330</v>
      </c>
      <c r="E45" s="16" t="s">
        <v>185</v>
      </c>
      <c r="F45" s="214">
        <v>19.488</v>
      </c>
      <c r="G45" s="31"/>
      <c r="H45" s="32"/>
    </row>
    <row r="46" spans="1:8" s="2" customFormat="1" ht="20.399999999999999" x14ac:dyDescent="0.2">
      <c r="A46" s="31"/>
      <c r="B46" s="32"/>
      <c r="C46" s="213" t="s">
        <v>324</v>
      </c>
      <c r="D46" s="213" t="s">
        <v>325</v>
      </c>
      <c r="E46" s="16" t="s">
        <v>185</v>
      </c>
      <c r="F46" s="214">
        <v>29.738</v>
      </c>
      <c r="G46" s="31"/>
      <c r="H46" s="32"/>
    </row>
    <row r="47" spans="1:8" s="2" customFormat="1" ht="16.8" customHeight="1" x14ac:dyDescent="0.2">
      <c r="A47" s="31"/>
      <c r="B47" s="32"/>
      <c r="C47" s="209" t="s">
        <v>100</v>
      </c>
      <c r="D47" s="210" t="s">
        <v>1</v>
      </c>
      <c r="E47" s="211" t="s">
        <v>1</v>
      </c>
      <c r="F47" s="212">
        <v>33.747999999999998</v>
      </c>
      <c r="G47" s="31"/>
      <c r="H47" s="32"/>
    </row>
    <row r="48" spans="1:8" s="2" customFormat="1" ht="16.8" customHeight="1" x14ac:dyDescent="0.2">
      <c r="A48" s="31"/>
      <c r="B48" s="32"/>
      <c r="C48" s="213" t="s">
        <v>1</v>
      </c>
      <c r="D48" s="213" t="s">
        <v>102</v>
      </c>
      <c r="E48" s="16" t="s">
        <v>1</v>
      </c>
      <c r="F48" s="214">
        <v>12.628</v>
      </c>
      <c r="G48" s="31"/>
      <c r="H48" s="32"/>
    </row>
    <row r="49" spans="1:8" s="2" customFormat="1" ht="16.8" customHeight="1" x14ac:dyDescent="0.2">
      <c r="A49" s="31"/>
      <c r="B49" s="32"/>
      <c r="C49" s="213" t="s">
        <v>1</v>
      </c>
      <c r="D49" s="213" t="s">
        <v>715</v>
      </c>
      <c r="E49" s="16" t="s">
        <v>1</v>
      </c>
      <c r="F49" s="214">
        <v>21.12</v>
      </c>
      <c r="G49" s="31"/>
      <c r="H49" s="32"/>
    </row>
    <row r="50" spans="1:8" s="2" customFormat="1" ht="16.8" customHeight="1" x14ac:dyDescent="0.2">
      <c r="A50" s="31"/>
      <c r="B50" s="32"/>
      <c r="C50" s="213" t="s">
        <v>100</v>
      </c>
      <c r="D50" s="213" t="s">
        <v>189</v>
      </c>
      <c r="E50" s="16" t="s">
        <v>1</v>
      </c>
      <c r="F50" s="214">
        <v>33.747999999999998</v>
      </c>
      <c r="G50" s="31"/>
      <c r="H50" s="32"/>
    </row>
    <row r="51" spans="1:8" s="2" customFormat="1" ht="16.8" customHeight="1" x14ac:dyDescent="0.2">
      <c r="A51" s="31"/>
      <c r="B51" s="32"/>
      <c r="C51" s="215" t="s">
        <v>772</v>
      </c>
      <c r="D51" s="31"/>
      <c r="E51" s="31"/>
      <c r="F51" s="31"/>
      <c r="G51" s="31"/>
      <c r="H51" s="32"/>
    </row>
    <row r="52" spans="1:8" s="2" customFormat="1" ht="16.8" customHeight="1" x14ac:dyDescent="0.2">
      <c r="A52" s="31"/>
      <c r="B52" s="32"/>
      <c r="C52" s="213" t="s">
        <v>712</v>
      </c>
      <c r="D52" s="213" t="s">
        <v>713</v>
      </c>
      <c r="E52" s="16" t="s">
        <v>185</v>
      </c>
      <c r="F52" s="214">
        <v>33.747999999999998</v>
      </c>
      <c r="G52" s="31"/>
      <c r="H52" s="32"/>
    </row>
    <row r="53" spans="1:8" s="2" customFormat="1" ht="16.8" customHeight="1" x14ac:dyDescent="0.2">
      <c r="A53" s="31"/>
      <c r="B53" s="32"/>
      <c r="C53" s="213" t="s">
        <v>717</v>
      </c>
      <c r="D53" s="213" t="s">
        <v>718</v>
      </c>
      <c r="E53" s="16" t="s">
        <v>185</v>
      </c>
      <c r="F53" s="214">
        <v>33.747999999999998</v>
      </c>
      <c r="G53" s="31"/>
      <c r="H53" s="32"/>
    </row>
    <row r="54" spans="1:8" s="2" customFormat="1" ht="16.8" customHeight="1" x14ac:dyDescent="0.2">
      <c r="A54" s="31"/>
      <c r="B54" s="32"/>
      <c r="C54" s="213" t="s">
        <v>721</v>
      </c>
      <c r="D54" s="213" t="s">
        <v>722</v>
      </c>
      <c r="E54" s="16" t="s">
        <v>185</v>
      </c>
      <c r="F54" s="214">
        <v>33.747999999999998</v>
      </c>
      <c r="G54" s="31"/>
      <c r="H54" s="32"/>
    </row>
    <row r="55" spans="1:8" s="2" customFormat="1" ht="16.8" customHeight="1" x14ac:dyDescent="0.2">
      <c r="A55" s="31"/>
      <c r="B55" s="32"/>
      <c r="C55" s="213" t="s">
        <v>725</v>
      </c>
      <c r="D55" s="213" t="s">
        <v>726</v>
      </c>
      <c r="E55" s="16" t="s">
        <v>185</v>
      </c>
      <c r="F55" s="214">
        <v>33.747999999999998</v>
      </c>
      <c r="G55" s="31"/>
      <c r="H55" s="32"/>
    </row>
    <row r="56" spans="1:8" s="2" customFormat="1" ht="20.399999999999999" x14ac:dyDescent="0.2">
      <c r="A56" s="31"/>
      <c r="B56" s="32"/>
      <c r="C56" s="213" t="s">
        <v>729</v>
      </c>
      <c r="D56" s="213" t="s">
        <v>730</v>
      </c>
      <c r="E56" s="16" t="s">
        <v>185</v>
      </c>
      <c r="F56" s="214">
        <v>33.747999999999998</v>
      </c>
      <c r="G56" s="31"/>
      <c r="H56" s="32"/>
    </row>
    <row r="57" spans="1:8" s="2" customFormat="1" ht="16.8" customHeight="1" x14ac:dyDescent="0.2">
      <c r="A57" s="31"/>
      <c r="B57" s="32"/>
      <c r="C57" s="209" t="s">
        <v>96</v>
      </c>
      <c r="D57" s="210" t="s">
        <v>1</v>
      </c>
      <c r="E57" s="211" t="s">
        <v>1</v>
      </c>
      <c r="F57" s="212">
        <v>4.2</v>
      </c>
      <c r="G57" s="31"/>
      <c r="H57" s="32"/>
    </row>
    <row r="58" spans="1:8" s="2" customFormat="1" ht="16.8" customHeight="1" x14ac:dyDescent="0.2">
      <c r="A58" s="31"/>
      <c r="B58" s="32"/>
      <c r="C58" s="213" t="s">
        <v>96</v>
      </c>
      <c r="D58" s="213" t="s">
        <v>690</v>
      </c>
      <c r="E58" s="16" t="s">
        <v>1</v>
      </c>
      <c r="F58" s="214">
        <v>4.2</v>
      </c>
      <c r="G58" s="31"/>
      <c r="H58" s="32"/>
    </row>
    <row r="59" spans="1:8" s="2" customFormat="1" ht="16.8" customHeight="1" x14ac:dyDescent="0.2">
      <c r="A59" s="31"/>
      <c r="B59" s="32"/>
      <c r="C59" s="215" t="s">
        <v>772</v>
      </c>
      <c r="D59" s="31"/>
      <c r="E59" s="31"/>
      <c r="F59" s="31"/>
      <c r="G59" s="31"/>
      <c r="H59" s="32"/>
    </row>
    <row r="60" spans="1:8" s="2" customFormat="1" ht="20.399999999999999" x14ac:dyDescent="0.2">
      <c r="A60" s="31"/>
      <c r="B60" s="32"/>
      <c r="C60" s="213" t="s">
        <v>687</v>
      </c>
      <c r="D60" s="213" t="s">
        <v>688</v>
      </c>
      <c r="E60" s="16" t="s">
        <v>185</v>
      </c>
      <c r="F60" s="214">
        <v>7.14</v>
      </c>
      <c r="G60" s="31"/>
      <c r="H60" s="32"/>
    </row>
    <row r="61" spans="1:8" s="2" customFormat="1" ht="20.399999999999999" x14ac:dyDescent="0.2">
      <c r="A61" s="31"/>
      <c r="B61" s="32"/>
      <c r="C61" s="213" t="s">
        <v>698</v>
      </c>
      <c r="D61" s="213" t="s">
        <v>699</v>
      </c>
      <c r="E61" s="16" t="s">
        <v>185</v>
      </c>
      <c r="F61" s="214">
        <v>4.2</v>
      </c>
      <c r="G61" s="31"/>
      <c r="H61" s="32"/>
    </row>
    <row r="62" spans="1:8" s="2" customFormat="1" ht="16.8" customHeight="1" x14ac:dyDescent="0.2">
      <c r="A62" s="31"/>
      <c r="B62" s="32"/>
      <c r="C62" s="209" t="s">
        <v>98</v>
      </c>
      <c r="D62" s="210" t="s">
        <v>1</v>
      </c>
      <c r="E62" s="211" t="s">
        <v>1</v>
      </c>
      <c r="F62" s="212">
        <v>2.94</v>
      </c>
      <c r="G62" s="31"/>
      <c r="H62" s="32"/>
    </row>
    <row r="63" spans="1:8" s="2" customFormat="1" ht="16.8" customHeight="1" x14ac:dyDescent="0.2">
      <c r="A63" s="31"/>
      <c r="B63" s="32"/>
      <c r="C63" s="213" t="s">
        <v>98</v>
      </c>
      <c r="D63" s="213" t="s">
        <v>691</v>
      </c>
      <c r="E63" s="16" t="s">
        <v>1</v>
      </c>
      <c r="F63" s="214">
        <v>2.94</v>
      </c>
      <c r="G63" s="31"/>
      <c r="H63" s="32"/>
    </row>
    <row r="64" spans="1:8" s="2" customFormat="1" ht="16.8" customHeight="1" x14ac:dyDescent="0.2">
      <c r="A64" s="31"/>
      <c r="B64" s="32"/>
      <c r="C64" s="215" t="s">
        <v>772</v>
      </c>
      <c r="D64" s="31"/>
      <c r="E64" s="31"/>
      <c r="F64" s="31"/>
      <c r="G64" s="31"/>
      <c r="H64" s="32"/>
    </row>
    <row r="65" spans="1:8" s="2" customFormat="1" ht="20.399999999999999" x14ac:dyDescent="0.2">
      <c r="A65" s="31"/>
      <c r="B65" s="32"/>
      <c r="C65" s="213" t="s">
        <v>687</v>
      </c>
      <c r="D65" s="213" t="s">
        <v>688</v>
      </c>
      <c r="E65" s="16" t="s">
        <v>185</v>
      </c>
      <c r="F65" s="214">
        <v>7.14</v>
      </c>
      <c r="G65" s="31"/>
      <c r="H65" s="32"/>
    </row>
    <row r="66" spans="1:8" s="2" customFormat="1" ht="20.399999999999999" x14ac:dyDescent="0.2">
      <c r="A66" s="31"/>
      <c r="B66" s="32"/>
      <c r="C66" s="213" t="s">
        <v>693</v>
      </c>
      <c r="D66" s="213" t="s">
        <v>694</v>
      </c>
      <c r="E66" s="16" t="s">
        <v>185</v>
      </c>
      <c r="F66" s="214">
        <v>4.41</v>
      </c>
      <c r="G66" s="31"/>
      <c r="H66" s="32"/>
    </row>
    <row r="67" spans="1:8" s="2" customFormat="1" ht="16.8" customHeight="1" x14ac:dyDescent="0.2">
      <c r="A67" s="31"/>
      <c r="B67" s="32"/>
      <c r="C67" s="209" t="s">
        <v>104</v>
      </c>
      <c r="D67" s="210" t="s">
        <v>1</v>
      </c>
      <c r="E67" s="211" t="s">
        <v>1</v>
      </c>
      <c r="F67" s="212">
        <v>21.12</v>
      </c>
      <c r="G67" s="31"/>
      <c r="H67" s="32"/>
    </row>
    <row r="68" spans="1:8" s="2" customFormat="1" ht="16.8" customHeight="1" x14ac:dyDescent="0.2">
      <c r="A68" s="31"/>
      <c r="B68" s="32"/>
      <c r="C68" s="213" t="s">
        <v>1</v>
      </c>
      <c r="D68" s="213" t="s">
        <v>321</v>
      </c>
      <c r="E68" s="16" t="s">
        <v>1</v>
      </c>
      <c r="F68" s="214">
        <v>16.239999999999998</v>
      </c>
      <c r="G68" s="31"/>
      <c r="H68" s="32"/>
    </row>
    <row r="69" spans="1:8" s="2" customFormat="1" ht="16.8" customHeight="1" x14ac:dyDescent="0.2">
      <c r="A69" s="31"/>
      <c r="B69" s="32"/>
      <c r="C69" s="213" t="s">
        <v>1</v>
      </c>
      <c r="D69" s="213" t="s">
        <v>322</v>
      </c>
      <c r="E69" s="16" t="s">
        <v>1</v>
      </c>
      <c r="F69" s="214">
        <v>4.88</v>
      </c>
      <c r="G69" s="31"/>
      <c r="H69" s="32"/>
    </row>
    <row r="70" spans="1:8" s="2" customFormat="1" ht="16.8" customHeight="1" x14ac:dyDescent="0.2">
      <c r="A70" s="31"/>
      <c r="B70" s="32"/>
      <c r="C70" s="213" t="s">
        <v>104</v>
      </c>
      <c r="D70" s="213" t="s">
        <v>189</v>
      </c>
      <c r="E70" s="16" t="s">
        <v>1</v>
      </c>
      <c r="F70" s="214">
        <v>21.12</v>
      </c>
      <c r="G70" s="31"/>
      <c r="H70" s="32"/>
    </row>
    <row r="71" spans="1:8" s="2" customFormat="1" ht="16.8" customHeight="1" x14ac:dyDescent="0.2">
      <c r="A71" s="31"/>
      <c r="B71" s="32"/>
      <c r="C71" s="215" t="s">
        <v>772</v>
      </c>
      <c r="D71" s="31"/>
      <c r="E71" s="31"/>
      <c r="F71" s="31"/>
      <c r="G71" s="31"/>
      <c r="H71" s="32"/>
    </row>
    <row r="72" spans="1:8" s="2" customFormat="1" ht="20.399999999999999" x14ac:dyDescent="0.2">
      <c r="A72" s="31"/>
      <c r="B72" s="32"/>
      <c r="C72" s="213" t="s">
        <v>318</v>
      </c>
      <c r="D72" s="213" t="s">
        <v>319</v>
      </c>
      <c r="E72" s="16" t="s">
        <v>185</v>
      </c>
      <c r="F72" s="214">
        <v>21.12</v>
      </c>
      <c r="G72" s="31"/>
      <c r="H72" s="32"/>
    </row>
    <row r="73" spans="1:8" s="2" customFormat="1" ht="20.399999999999999" x14ac:dyDescent="0.2">
      <c r="A73" s="31"/>
      <c r="B73" s="32"/>
      <c r="C73" s="213" t="s">
        <v>217</v>
      </c>
      <c r="D73" s="213" t="s">
        <v>218</v>
      </c>
      <c r="E73" s="16" t="s">
        <v>185</v>
      </c>
      <c r="F73" s="214">
        <v>21.12</v>
      </c>
      <c r="G73" s="31"/>
      <c r="H73" s="32"/>
    </row>
    <row r="74" spans="1:8" s="2" customFormat="1" ht="16.8" customHeight="1" x14ac:dyDescent="0.2">
      <c r="A74" s="31"/>
      <c r="B74" s="32"/>
      <c r="C74" s="213" t="s">
        <v>221</v>
      </c>
      <c r="D74" s="213" t="s">
        <v>222</v>
      </c>
      <c r="E74" s="16" t="s">
        <v>185</v>
      </c>
      <c r="F74" s="214">
        <v>70.346000000000004</v>
      </c>
      <c r="G74" s="31"/>
      <c r="H74" s="32"/>
    </row>
    <row r="75" spans="1:8" s="2" customFormat="1" ht="16.8" customHeight="1" x14ac:dyDescent="0.2">
      <c r="A75" s="31"/>
      <c r="B75" s="32"/>
      <c r="C75" s="213" t="s">
        <v>712</v>
      </c>
      <c r="D75" s="213" t="s">
        <v>713</v>
      </c>
      <c r="E75" s="16" t="s">
        <v>185</v>
      </c>
      <c r="F75" s="214">
        <v>33.747999999999998</v>
      </c>
      <c r="G75" s="31"/>
      <c r="H75" s="32"/>
    </row>
    <row r="76" spans="1:8" s="2" customFormat="1" ht="16.8" customHeight="1" x14ac:dyDescent="0.2">
      <c r="A76" s="31"/>
      <c r="B76" s="32"/>
      <c r="C76" s="209" t="s">
        <v>102</v>
      </c>
      <c r="D76" s="210" t="s">
        <v>1</v>
      </c>
      <c r="E76" s="211" t="s">
        <v>1</v>
      </c>
      <c r="F76" s="212">
        <v>12.628</v>
      </c>
      <c r="G76" s="31"/>
      <c r="H76" s="32"/>
    </row>
    <row r="77" spans="1:8" s="2" customFormat="1" ht="16.8" customHeight="1" x14ac:dyDescent="0.2">
      <c r="A77" s="31"/>
      <c r="B77" s="32"/>
      <c r="C77" s="213" t="s">
        <v>1</v>
      </c>
      <c r="D77" s="213" t="s">
        <v>315</v>
      </c>
      <c r="E77" s="16" t="s">
        <v>1</v>
      </c>
      <c r="F77" s="214">
        <v>12.96</v>
      </c>
      <c r="G77" s="31"/>
      <c r="H77" s="32"/>
    </row>
    <row r="78" spans="1:8" s="2" customFormat="1" ht="16.8" customHeight="1" x14ac:dyDescent="0.2">
      <c r="A78" s="31"/>
      <c r="B78" s="32"/>
      <c r="C78" s="213" t="s">
        <v>1</v>
      </c>
      <c r="D78" s="213" t="s">
        <v>316</v>
      </c>
      <c r="E78" s="16" t="s">
        <v>1</v>
      </c>
      <c r="F78" s="214">
        <v>-0.33200000000000002</v>
      </c>
      <c r="G78" s="31"/>
      <c r="H78" s="32"/>
    </row>
    <row r="79" spans="1:8" s="2" customFormat="1" ht="16.8" customHeight="1" x14ac:dyDescent="0.2">
      <c r="A79" s="31"/>
      <c r="B79" s="32"/>
      <c r="C79" s="213" t="s">
        <v>102</v>
      </c>
      <c r="D79" s="213" t="s">
        <v>189</v>
      </c>
      <c r="E79" s="16" t="s">
        <v>1</v>
      </c>
      <c r="F79" s="214">
        <v>12.628</v>
      </c>
      <c r="G79" s="31"/>
      <c r="H79" s="32"/>
    </row>
    <row r="80" spans="1:8" s="2" customFormat="1" ht="16.8" customHeight="1" x14ac:dyDescent="0.2">
      <c r="A80" s="31"/>
      <c r="B80" s="32"/>
      <c r="C80" s="215" t="s">
        <v>772</v>
      </c>
      <c r="D80" s="31"/>
      <c r="E80" s="31"/>
      <c r="F80" s="31"/>
      <c r="G80" s="31"/>
      <c r="H80" s="32"/>
    </row>
    <row r="81" spans="1:8" s="2" customFormat="1" ht="20.399999999999999" x14ac:dyDescent="0.2">
      <c r="A81" s="31"/>
      <c r="B81" s="32"/>
      <c r="C81" s="213" t="s">
        <v>312</v>
      </c>
      <c r="D81" s="213" t="s">
        <v>313</v>
      </c>
      <c r="E81" s="16" t="s">
        <v>185</v>
      </c>
      <c r="F81" s="214">
        <v>12.628</v>
      </c>
      <c r="G81" s="31"/>
      <c r="H81" s="32"/>
    </row>
    <row r="82" spans="1:8" s="2" customFormat="1" ht="20.399999999999999" x14ac:dyDescent="0.2">
      <c r="A82" s="31"/>
      <c r="B82" s="32"/>
      <c r="C82" s="213" t="s">
        <v>202</v>
      </c>
      <c r="D82" s="213" t="s">
        <v>203</v>
      </c>
      <c r="E82" s="16" t="s">
        <v>185</v>
      </c>
      <c r="F82" s="214">
        <v>12.628</v>
      </c>
      <c r="G82" s="31"/>
      <c r="H82" s="32"/>
    </row>
    <row r="83" spans="1:8" s="2" customFormat="1" ht="16.8" customHeight="1" x14ac:dyDescent="0.2">
      <c r="A83" s="31"/>
      <c r="B83" s="32"/>
      <c r="C83" s="213" t="s">
        <v>206</v>
      </c>
      <c r="D83" s="213" t="s">
        <v>207</v>
      </c>
      <c r="E83" s="16" t="s">
        <v>185</v>
      </c>
      <c r="F83" s="214">
        <v>12.628</v>
      </c>
      <c r="G83" s="31"/>
      <c r="H83" s="32"/>
    </row>
    <row r="84" spans="1:8" s="2" customFormat="1" ht="16.8" customHeight="1" x14ac:dyDescent="0.2">
      <c r="A84" s="31"/>
      <c r="B84" s="32"/>
      <c r="C84" s="213" t="s">
        <v>712</v>
      </c>
      <c r="D84" s="213" t="s">
        <v>713</v>
      </c>
      <c r="E84" s="16" t="s">
        <v>185</v>
      </c>
      <c r="F84" s="214">
        <v>33.747999999999998</v>
      </c>
      <c r="G84" s="31"/>
      <c r="H84" s="32"/>
    </row>
    <row r="85" spans="1:8" s="2" customFormat="1" ht="16.8" customHeight="1" x14ac:dyDescent="0.2">
      <c r="A85" s="31"/>
      <c r="B85" s="32"/>
      <c r="C85" s="209" t="s">
        <v>92</v>
      </c>
      <c r="D85" s="210" t="s">
        <v>1</v>
      </c>
      <c r="E85" s="211" t="s">
        <v>1</v>
      </c>
      <c r="F85" s="212">
        <v>12.407</v>
      </c>
      <c r="G85" s="31"/>
      <c r="H85" s="32"/>
    </row>
    <row r="86" spans="1:8" s="2" customFormat="1" ht="16.8" customHeight="1" x14ac:dyDescent="0.2">
      <c r="A86" s="31"/>
      <c r="B86" s="32"/>
      <c r="C86" s="213" t="s">
        <v>1</v>
      </c>
      <c r="D86" s="213" t="s">
        <v>635</v>
      </c>
      <c r="E86" s="16" t="s">
        <v>1</v>
      </c>
      <c r="F86" s="214">
        <v>12.744</v>
      </c>
      <c r="G86" s="31"/>
      <c r="H86" s="32"/>
    </row>
    <row r="87" spans="1:8" s="2" customFormat="1" ht="16.8" customHeight="1" x14ac:dyDescent="0.2">
      <c r="A87" s="31"/>
      <c r="B87" s="32"/>
      <c r="C87" s="213" t="s">
        <v>1</v>
      </c>
      <c r="D87" s="213" t="s">
        <v>636</v>
      </c>
      <c r="E87" s="16" t="s">
        <v>1</v>
      </c>
      <c r="F87" s="214">
        <v>-0.33700000000000002</v>
      </c>
      <c r="G87" s="31"/>
      <c r="H87" s="32"/>
    </row>
    <row r="88" spans="1:8" s="2" customFormat="1" ht="16.8" customHeight="1" x14ac:dyDescent="0.2">
      <c r="A88" s="31"/>
      <c r="B88" s="32"/>
      <c r="C88" s="213" t="s">
        <v>92</v>
      </c>
      <c r="D88" s="213" t="s">
        <v>189</v>
      </c>
      <c r="E88" s="16" t="s">
        <v>1</v>
      </c>
      <c r="F88" s="214">
        <v>12.407</v>
      </c>
      <c r="G88" s="31"/>
      <c r="H88" s="32"/>
    </row>
    <row r="89" spans="1:8" s="2" customFormat="1" ht="16.8" customHeight="1" x14ac:dyDescent="0.2">
      <c r="A89" s="31"/>
      <c r="B89" s="32"/>
      <c r="C89" s="215" t="s">
        <v>772</v>
      </c>
      <c r="D89" s="31"/>
      <c r="E89" s="31"/>
      <c r="F89" s="31"/>
      <c r="G89" s="31"/>
      <c r="H89" s="32"/>
    </row>
    <row r="90" spans="1:8" s="2" customFormat="1" ht="20.399999999999999" x14ac:dyDescent="0.2">
      <c r="A90" s="31"/>
      <c r="B90" s="32"/>
      <c r="C90" s="213" t="s">
        <v>632</v>
      </c>
      <c r="D90" s="213" t="s">
        <v>633</v>
      </c>
      <c r="E90" s="16" t="s">
        <v>185</v>
      </c>
      <c r="F90" s="214">
        <v>12.407</v>
      </c>
      <c r="G90" s="31"/>
      <c r="H90" s="32"/>
    </row>
    <row r="91" spans="1:8" s="2" customFormat="1" ht="16.8" customHeight="1" x14ac:dyDescent="0.2">
      <c r="A91" s="31"/>
      <c r="B91" s="32"/>
      <c r="C91" s="213" t="s">
        <v>234</v>
      </c>
      <c r="D91" s="213" t="s">
        <v>235</v>
      </c>
      <c r="E91" s="16" t="s">
        <v>185</v>
      </c>
      <c r="F91" s="214">
        <v>12.407</v>
      </c>
      <c r="G91" s="31"/>
      <c r="H91" s="32"/>
    </row>
    <row r="92" spans="1:8" s="2" customFormat="1" ht="16.8" customHeight="1" x14ac:dyDescent="0.2">
      <c r="A92" s="31"/>
      <c r="B92" s="32"/>
      <c r="C92" s="213" t="s">
        <v>244</v>
      </c>
      <c r="D92" s="213" t="s">
        <v>245</v>
      </c>
      <c r="E92" s="16" t="s">
        <v>185</v>
      </c>
      <c r="F92" s="214">
        <v>12.407</v>
      </c>
      <c r="G92" s="31"/>
      <c r="H92" s="32"/>
    </row>
    <row r="93" spans="1:8" s="2" customFormat="1" ht="16.8" customHeight="1" x14ac:dyDescent="0.2">
      <c r="A93" s="31"/>
      <c r="B93" s="32"/>
      <c r="C93" s="213" t="s">
        <v>256</v>
      </c>
      <c r="D93" s="213" t="s">
        <v>257</v>
      </c>
      <c r="E93" s="16" t="s">
        <v>185</v>
      </c>
      <c r="F93" s="214">
        <v>24.814</v>
      </c>
      <c r="G93" s="31"/>
      <c r="H93" s="32"/>
    </row>
    <row r="94" spans="1:8" s="2" customFormat="1" ht="16.8" customHeight="1" x14ac:dyDescent="0.2">
      <c r="A94" s="31"/>
      <c r="B94" s="32"/>
      <c r="C94" s="213" t="s">
        <v>261</v>
      </c>
      <c r="D94" s="213" t="s">
        <v>262</v>
      </c>
      <c r="E94" s="16" t="s">
        <v>185</v>
      </c>
      <c r="F94" s="214">
        <v>17.407</v>
      </c>
      <c r="G94" s="31"/>
      <c r="H94" s="32"/>
    </row>
    <row r="95" spans="1:8" s="2" customFormat="1" ht="16.8" customHeight="1" x14ac:dyDescent="0.2">
      <c r="A95" s="31"/>
      <c r="B95" s="32"/>
      <c r="C95" s="213" t="s">
        <v>638</v>
      </c>
      <c r="D95" s="213" t="s">
        <v>639</v>
      </c>
      <c r="E95" s="16" t="s">
        <v>185</v>
      </c>
      <c r="F95" s="214">
        <v>12.654999999999999</v>
      </c>
      <c r="G95" s="31"/>
      <c r="H95" s="32"/>
    </row>
    <row r="96" spans="1:8" s="2" customFormat="1" ht="16.8" customHeight="1" x14ac:dyDescent="0.2">
      <c r="A96" s="31"/>
      <c r="B96" s="32"/>
      <c r="C96" s="209" t="s">
        <v>79</v>
      </c>
      <c r="D96" s="210" t="s">
        <v>1</v>
      </c>
      <c r="E96" s="211" t="s">
        <v>1</v>
      </c>
      <c r="F96" s="212">
        <v>0.627</v>
      </c>
      <c r="G96" s="31"/>
      <c r="H96" s="32"/>
    </row>
    <row r="97" spans="1:8" s="2" customFormat="1" ht="16.8" customHeight="1" x14ac:dyDescent="0.2">
      <c r="A97" s="31"/>
      <c r="B97" s="32"/>
      <c r="C97" s="213" t="s">
        <v>1</v>
      </c>
      <c r="D97" s="213" t="s">
        <v>279</v>
      </c>
      <c r="E97" s="16" t="s">
        <v>1</v>
      </c>
      <c r="F97" s="214">
        <v>0.63700000000000001</v>
      </c>
      <c r="G97" s="31"/>
      <c r="H97" s="32"/>
    </row>
    <row r="98" spans="1:8" s="2" customFormat="1" ht="16.8" customHeight="1" x14ac:dyDescent="0.2">
      <c r="A98" s="31"/>
      <c r="B98" s="32"/>
      <c r="C98" s="213" t="s">
        <v>1</v>
      </c>
      <c r="D98" s="213" t="s">
        <v>280</v>
      </c>
      <c r="E98" s="16" t="s">
        <v>1</v>
      </c>
      <c r="F98" s="214">
        <v>-0.01</v>
      </c>
      <c r="G98" s="31"/>
      <c r="H98" s="32"/>
    </row>
    <row r="99" spans="1:8" s="2" customFormat="1" ht="16.8" customHeight="1" x14ac:dyDescent="0.2">
      <c r="A99" s="31"/>
      <c r="B99" s="32"/>
      <c r="C99" s="213" t="s">
        <v>79</v>
      </c>
      <c r="D99" s="213" t="s">
        <v>189</v>
      </c>
      <c r="E99" s="16" t="s">
        <v>1</v>
      </c>
      <c r="F99" s="214">
        <v>0.627</v>
      </c>
      <c r="G99" s="31"/>
      <c r="H99" s="32"/>
    </row>
    <row r="100" spans="1:8" s="2" customFormat="1" ht="16.8" customHeight="1" x14ac:dyDescent="0.2">
      <c r="A100" s="31"/>
      <c r="B100" s="32"/>
      <c r="C100" s="209" t="s">
        <v>85</v>
      </c>
      <c r="D100" s="210" t="s">
        <v>1</v>
      </c>
      <c r="E100" s="211" t="s">
        <v>1</v>
      </c>
      <c r="F100" s="212">
        <v>2.5</v>
      </c>
      <c r="G100" s="31"/>
      <c r="H100" s="32"/>
    </row>
    <row r="101" spans="1:8" s="2" customFormat="1" ht="16.8" customHeight="1" x14ac:dyDescent="0.2">
      <c r="A101" s="31"/>
      <c r="B101" s="32"/>
      <c r="C101" s="213" t="s">
        <v>85</v>
      </c>
      <c r="D101" s="213" t="s">
        <v>86</v>
      </c>
      <c r="E101" s="16" t="s">
        <v>1</v>
      </c>
      <c r="F101" s="214">
        <v>2.5</v>
      </c>
      <c r="G101" s="31"/>
      <c r="H101" s="32"/>
    </row>
    <row r="102" spans="1:8" s="2" customFormat="1" ht="16.8" customHeight="1" x14ac:dyDescent="0.2">
      <c r="A102" s="31"/>
      <c r="B102" s="32"/>
      <c r="C102" s="215" t="s">
        <v>772</v>
      </c>
      <c r="D102" s="31"/>
      <c r="E102" s="31"/>
      <c r="F102" s="31"/>
      <c r="G102" s="31"/>
      <c r="H102" s="32"/>
    </row>
    <row r="103" spans="1:8" s="2" customFormat="1" ht="16.8" customHeight="1" x14ac:dyDescent="0.2">
      <c r="A103" s="31"/>
      <c r="B103" s="32"/>
      <c r="C103" s="213" t="s">
        <v>308</v>
      </c>
      <c r="D103" s="213" t="s">
        <v>309</v>
      </c>
      <c r="E103" s="16" t="s">
        <v>176</v>
      </c>
      <c r="F103" s="214">
        <v>2.5</v>
      </c>
      <c r="G103" s="31"/>
      <c r="H103" s="32"/>
    </row>
    <row r="104" spans="1:8" s="2" customFormat="1" ht="16.8" customHeight="1" x14ac:dyDescent="0.2">
      <c r="A104" s="31"/>
      <c r="B104" s="32"/>
      <c r="C104" s="213" t="s">
        <v>210</v>
      </c>
      <c r="D104" s="213" t="s">
        <v>211</v>
      </c>
      <c r="E104" s="16" t="s">
        <v>185</v>
      </c>
      <c r="F104" s="214">
        <v>1.5649999999999999</v>
      </c>
      <c r="G104" s="31"/>
      <c r="H104" s="32"/>
    </row>
    <row r="105" spans="1:8" s="2" customFormat="1" ht="16.8" customHeight="1" x14ac:dyDescent="0.2">
      <c r="A105" s="31"/>
      <c r="B105" s="32"/>
      <c r="C105" s="209" t="s">
        <v>108</v>
      </c>
      <c r="D105" s="210" t="s">
        <v>1</v>
      </c>
      <c r="E105" s="211" t="s">
        <v>1</v>
      </c>
      <c r="F105" s="212">
        <v>3</v>
      </c>
      <c r="G105" s="31"/>
      <c r="H105" s="32"/>
    </row>
    <row r="106" spans="1:8" s="2" customFormat="1" ht="16.8" customHeight="1" x14ac:dyDescent="0.2">
      <c r="A106" s="31"/>
      <c r="B106" s="32"/>
      <c r="C106" s="213" t="s">
        <v>1</v>
      </c>
      <c r="D106" s="213" t="s">
        <v>302</v>
      </c>
      <c r="E106" s="16" t="s">
        <v>1</v>
      </c>
      <c r="F106" s="214">
        <v>3</v>
      </c>
      <c r="G106" s="31"/>
      <c r="H106" s="32"/>
    </row>
    <row r="107" spans="1:8" s="2" customFormat="1" ht="16.8" customHeight="1" x14ac:dyDescent="0.2">
      <c r="A107" s="31"/>
      <c r="B107" s="32"/>
      <c r="C107" s="213" t="s">
        <v>108</v>
      </c>
      <c r="D107" s="213" t="s">
        <v>189</v>
      </c>
      <c r="E107" s="16" t="s">
        <v>1</v>
      </c>
      <c r="F107" s="214">
        <v>3</v>
      </c>
      <c r="G107" s="31"/>
      <c r="H107" s="32"/>
    </row>
    <row r="108" spans="1:8" s="2" customFormat="1" ht="16.8" customHeight="1" x14ac:dyDescent="0.2">
      <c r="A108" s="31"/>
      <c r="B108" s="32"/>
      <c r="C108" s="215" t="s">
        <v>772</v>
      </c>
      <c r="D108" s="31"/>
      <c r="E108" s="31"/>
      <c r="F108" s="31"/>
      <c r="G108" s="31"/>
      <c r="H108" s="32"/>
    </row>
    <row r="109" spans="1:8" s="2" customFormat="1" ht="20.399999999999999" x14ac:dyDescent="0.2">
      <c r="A109" s="31"/>
      <c r="B109" s="32"/>
      <c r="C109" s="213" t="s">
        <v>299</v>
      </c>
      <c r="D109" s="213" t="s">
        <v>300</v>
      </c>
      <c r="E109" s="16" t="s">
        <v>176</v>
      </c>
      <c r="F109" s="214">
        <v>3</v>
      </c>
      <c r="G109" s="31"/>
      <c r="H109" s="32"/>
    </row>
    <row r="110" spans="1:8" s="2" customFormat="1" ht="16.8" customHeight="1" x14ac:dyDescent="0.2">
      <c r="A110" s="31"/>
      <c r="B110" s="32"/>
      <c r="C110" s="213" t="s">
        <v>210</v>
      </c>
      <c r="D110" s="213" t="s">
        <v>211</v>
      </c>
      <c r="E110" s="16" t="s">
        <v>185</v>
      </c>
      <c r="F110" s="214">
        <v>1.5649999999999999</v>
      </c>
      <c r="G110" s="31"/>
      <c r="H110" s="32"/>
    </row>
    <row r="111" spans="1:8" s="2" customFormat="1" ht="16.8" customHeight="1" x14ac:dyDescent="0.2">
      <c r="A111" s="31"/>
      <c r="B111" s="32"/>
      <c r="C111" s="209" t="s">
        <v>106</v>
      </c>
      <c r="D111" s="210" t="s">
        <v>1</v>
      </c>
      <c r="E111" s="211" t="s">
        <v>1</v>
      </c>
      <c r="F111" s="212">
        <v>5</v>
      </c>
      <c r="G111" s="31"/>
      <c r="H111" s="32"/>
    </row>
    <row r="112" spans="1:8" s="2" customFormat="1" ht="16.8" customHeight="1" x14ac:dyDescent="0.2">
      <c r="A112" s="31"/>
      <c r="B112" s="32"/>
      <c r="C112" s="213" t="s">
        <v>1</v>
      </c>
      <c r="D112" s="213" t="s">
        <v>297</v>
      </c>
      <c r="E112" s="16" t="s">
        <v>1</v>
      </c>
      <c r="F112" s="214">
        <v>5</v>
      </c>
      <c r="G112" s="31"/>
      <c r="H112" s="32"/>
    </row>
    <row r="113" spans="1:8" s="2" customFormat="1" ht="16.8" customHeight="1" x14ac:dyDescent="0.2">
      <c r="A113" s="31"/>
      <c r="B113" s="32"/>
      <c r="C113" s="213" t="s">
        <v>106</v>
      </c>
      <c r="D113" s="213" t="s">
        <v>189</v>
      </c>
      <c r="E113" s="16" t="s">
        <v>1</v>
      </c>
      <c r="F113" s="214">
        <v>5</v>
      </c>
      <c r="G113" s="31"/>
      <c r="H113" s="32"/>
    </row>
    <row r="114" spans="1:8" s="2" customFormat="1" ht="16.8" customHeight="1" x14ac:dyDescent="0.2">
      <c r="A114" s="31"/>
      <c r="B114" s="32"/>
      <c r="C114" s="215" t="s">
        <v>772</v>
      </c>
      <c r="D114" s="31"/>
      <c r="E114" s="31"/>
      <c r="F114" s="31"/>
      <c r="G114" s="31"/>
      <c r="H114" s="32"/>
    </row>
    <row r="115" spans="1:8" s="2" customFormat="1" ht="16.8" customHeight="1" x14ac:dyDescent="0.2">
      <c r="A115" s="31"/>
      <c r="B115" s="32"/>
      <c r="C115" s="213" t="s">
        <v>294</v>
      </c>
      <c r="D115" s="213" t="s">
        <v>295</v>
      </c>
      <c r="E115" s="16" t="s">
        <v>176</v>
      </c>
      <c r="F115" s="214">
        <v>5</v>
      </c>
      <c r="G115" s="31"/>
      <c r="H115" s="32"/>
    </row>
    <row r="116" spans="1:8" s="2" customFormat="1" ht="16.8" customHeight="1" x14ac:dyDescent="0.2">
      <c r="A116" s="31"/>
      <c r="B116" s="32"/>
      <c r="C116" s="213" t="s">
        <v>197</v>
      </c>
      <c r="D116" s="213" t="s">
        <v>198</v>
      </c>
      <c r="E116" s="16" t="s">
        <v>185</v>
      </c>
      <c r="F116" s="214">
        <v>0.15</v>
      </c>
      <c r="G116" s="31"/>
      <c r="H116" s="32"/>
    </row>
    <row r="117" spans="1:8" s="2" customFormat="1" ht="16.8" customHeight="1" x14ac:dyDescent="0.2">
      <c r="A117" s="31"/>
      <c r="B117" s="32"/>
      <c r="C117" s="209" t="s">
        <v>82</v>
      </c>
      <c r="D117" s="210" t="s">
        <v>1</v>
      </c>
      <c r="E117" s="211" t="s">
        <v>1</v>
      </c>
      <c r="F117" s="212">
        <v>22</v>
      </c>
      <c r="G117" s="31"/>
      <c r="H117" s="32"/>
    </row>
    <row r="118" spans="1:8" s="2" customFormat="1" ht="16.8" customHeight="1" x14ac:dyDescent="0.2">
      <c r="A118" s="31"/>
      <c r="B118" s="32"/>
      <c r="C118" s="213" t="s">
        <v>1</v>
      </c>
      <c r="D118" s="213" t="s">
        <v>83</v>
      </c>
      <c r="E118" s="16" t="s">
        <v>1</v>
      </c>
      <c r="F118" s="214">
        <v>22</v>
      </c>
      <c r="G118" s="31"/>
      <c r="H118" s="32"/>
    </row>
    <row r="119" spans="1:8" s="2" customFormat="1" ht="16.8" customHeight="1" x14ac:dyDescent="0.2">
      <c r="A119" s="31"/>
      <c r="B119" s="32"/>
      <c r="C119" s="213" t="s">
        <v>82</v>
      </c>
      <c r="D119" s="213" t="s">
        <v>189</v>
      </c>
      <c r="E119" s="16" t="s">
        <v>1</v>
      </c>
      <c r="F119" s="214">
        <v>22</v>
      </c>
      <c r="G119" s="31"/>
      <c r="H119" s="32"/>
    </row>
    <row r="120" spans="1:8" s="2" customFormat="1" ht="16.8" customHeight="1" x14ac:dyDescent="0.2">
      <c r="A120" s="31"/>
      <c r="B120" s="32"/>
      <c r="C120" s="215" t="s">
        <v>772</v>
      </c>
      <c r="D120" s="31"/>
      <c r="E120" s="31"/>
      <c r="F120" s="31"/>
      <c r="G120" s="31"/>
      <c r="H120" s="32"/>
    </row>
    <row r="121" spans="1:8" s="2" customFormat="1" ht="16.8" customHeight="1" x14ac:dyDescent="0.2">
      <c r="A121" s="31"/>
      <c r="B121" s="32"/>
      <c r="C121" s="213" t="s">
        <v>304</v>
      </c>
      <c r="D121" s="213" t="s">
        <v>305</v>
      </c>
      <c r="E121" s="16" t="s">
        <v>176</v>
      </c>
      <c r="F121" s="214">
        <v>22</v>
      </c>
      <c r="G121" s="31"/>
      <c r="H121" s="32"/>
    </row>
    <row r="122" spans="1:8" s="2" customFormat="1" ht="16.8" customHeight="1" x14ac:dyDescent="0.2">
      <c r="A122" s="31"/>
      <c r="B122" s="32"/>
      <c r="C122" s="213" t="s">
        <v>210</v>
      </c>
      <c r="D122" s="213" t="s">
        <v>211</v>
      </c>
      <c r="E122" s="16" t="s">
        <v>185</v>
      </c>
      <c r="F122" s="214">
        <v>1.5649999999999999</v>
      </c>
      <c r="G122" s="31"/>
      <c r="H122" s="32"/>
    </row>
    <row r="123" spans="1:8" s="2" customFormat="1" ht="16.8" customHeight="1" x14ac:dyDescent="0.2">
      <c r="A123" s="31"/>
      <c r="B123" s="32"/>
      <c r="C123" s="209" t="s">
        <v>773</v>
      </c>
      <c r="D123" s="210" t="s">
        <v>1</v>
      </c>
      <c r="E123" s="211" t="s">
        <v>1</v>
      </c>
      <c r="F123" s="212">
        <v>7.5060000000000002</v>
      </c>
      <c r="G123" s="31"/>
      <c r="H123" s="32"/>
    </row>
    <row r="124" spans="1:8" s="2" customFormat="1" ht="16.8" customHeight="1" x14ac:dyDescent="0.2">
      <c r="A124" s="31"/>
      <c r="B124" s="32"/>
      <c r="C124" s="213" t="s">
        <v>1</v>
      </c>
      <c r="D124" s="213" t="s">
        <v>774</v>
      </c>
      <c r="E124" s="16" t="s">
        <v>1</v>
      </c>
      <c r="F124" s="214">
        <v>7.5060000000000002</v>
      </c>
      <c r="G124" s="31"/>
      <c r="H124" s="32"/>
    </row>
    <row r="125" spans="1:8" s="2" customFormat="1" ht="16.8" customHeight="1" x14ac:dyDescent="0.2">
      <c r="A125" s="31"/>
      <c r="B125" s="32"/>
      <c r="C125" s="213" t="s">
        <v>773</v>
      </c>
      <c r="D125" s="213" t="s">
        <v>189</v>
      </c>
      <c r="E125" s="16" t="s">
        <v>1</v>
      </c>
      <c r="F125" s="214">
        <v>7.5060000000000002</v>
      </c>
      <c r="G125" s="31"/>
      <c r="H125" s="32"/>
    </row>
    <row r="126" spans="1:8" s="2" customFormat="1" ht="7.5" customHeight="1" x14ac:dyDescent="0.2">
      <c r="A126" s="31"/>
      <c r="B126" s="49"/>
      <c r="C126" s="50"/>
      <c r="D126" s="50"/>
      <c r="E126" s="50"/>
      <c r="F126" s="50"/>
      <c r="G126" s="50"/>
      <c r="H126" s="32"/>
    </row>
    <row r="127" spans="1:8" s="2" customFormat="1" x14ac:dyDescent="0.2">
      <c r="A127" s="31"/>
      <c r="B127" s="31"/>
      <c r="C127" s="31"/>
      <c r="D127" s="31"/>
      <c r="E127" s="31"/>
      <c r="F127" s="31"/>
      <c r="G127" s="31"/>
      <c r="H127" s="31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BSK21-24 - SOŠ obchodu a ...</vt:lpstr>
      <vt:lpstr>Zoznam figúr</vt:lpstr>
      <vt:lpstr>'BSK21-24 - SOŠ obchodu a ...'!Názvy_tlače</vt:lpstr>
      <vt:lpstr>'Rekapitulácia stavby'!Názvy_tlače</vt:lpstr>
      <vt:lpstr>'Zoznam figúr'!Názvy_tlače</vt:lpstr>
      <vt:lpstr>'BSK21-24 - SOŠ obchodu a ...'!Oblasť_tlače</vt:lpstr>
      <vt:lpstr>'Rekapitulácia stavby'!Oblasť_tlače</vt:lpstr>
      <vt:lpstr>'Zoznam figúr'!Oblasť_tlače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V</dc:creator>
  <cp:lastModifiedBy>Pauflerova</cp:lastModifiedBy>
  <dcterms:created xsi:type="dcterms:W3CDTF">2021-07-21T09:36:58Z</dcterms:created>
  <dcterms:modified xsi:type="dcterms:W3CDTF">2021-08-06T05:40:13Z</dcterms:modified>
</cp:coreProperties>
</file>